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omments4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intra.city.narashino.chiba.jp\Public\国保年金課\02　国保\▲ 国保 ◆ ● 賦課 ★ 〓\各 種 様 式\賦課内訳\市HP\R0708XX～\"/>
    </mc:Choice>
  </mc:AlternateContent>
  <xr:revisionPtr revIDLastSave="0" documentId="13_ncr:1_{CD4FF265-CB4B-4C7E-A401-BEC41C4F63E5}" xr6:coauthVersionLast="47" xr6:coauthVersionMax="47" xr10:uidLastSave="{00000000-0000-0000-0000-000000000000}"/>
  <bookViews>
    <workbookView xWindow="-108" yWindow="-108" windowWidth="30936" windowHeight="12456" xr2:uid="{00000000-000D-0000-FFFF-FFFF00000000}"/>
  </bookViews>
  <sheets>
    <sheet name="計算シート" sheetId="72" r:id="rId1"/>
    <sheet name="入力例①" sheetId="73" r:id="rId2"/>
    <sheet name="入力例②" sheetId="71" r:id="rId3"/>
    <sheet name="入力例③" sheetId="74" r:id="rId4"/>
  </sheets>
  <definedNames>
    <definedName name="_xlnm.Print_Area" localSheetId="0">計算シート!$A$1:$CD$40</definedName>
    <definedName name="_xlnm.Print_Area" localSheetId="1">入力例①!$A$1:$CE$40</definedName>
    <definedName name="_xlnm.Print_Area" localSheetId="2">入力例②!$A$1:$CE$40</definedName>
    <definedName name="_xlnm.Print_Area" localSheetId="3">入力例③!$A$1:$CE$40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１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36" i="74" l="1"/>
  <c r="CL36" i="74" s="1"/>
  <c r="CK35" i="74"/>
  <c r="CL35" i="74" s="1"/>
  <c r="CK34" i="74"/>
  <c r="CL34" i="74" s="1"/>
  <c r="BF34" i="74"/>
  <c r="BE34" i="74"/>
  <c r="BD34" i="74"/>
  <c r="BC34" i="74"/>
  <c r="BB34" i="74"/>
  <c r="BA34" i="74"/>
  <c r="AZ34" i="74"/>
  <c r="AY34" i="74"/>
  <c r="AX34" i="74"/>
  <c r="AW34" i="74"/>
  <c r="AV34" i="74"/>
  <c r="AU34" i="74"/>
  <c r="CK33" i="74"/>
  <c r="CL33" i="74" s="1"/>
  <c r="BF32" i="74"/>
  <c r="BE32" i="74"/>
  <c r="BD32" i="74"/>
  <c r="BC32" i="74"/>
  <c r="BB32" i="74"/>
  <c r="BA32" i="74"/>
  <c r="AZ32" i="74"/>
  <c r="AY32" i="74"/>
  <c r="AX32" i="74"/>
  <c r="AW32" i="74"/>
  <c r="AV32" i="74"/>
  <c r="AU32" i="74"/>
  <c r="AM32" i="74"/>
  <c r="AK32" i="74"/>
  <c r="AJ32" i="74"/>
  <c r="AI32" i="74"/>
  <c r="AF32" i="74" s="1"/>
  <c r="AH32" i="74"/>
  <c r="AG32" i="74"/>
  <c r="AE32" i="74"/>
  <c r="Q32" i="74"/>
  <c r="P32" i="74"/>
  <c r="O32" i="74"/>
  <c r="N32" i="74"/>
  <c r="BI32" i="74" s="1"/>
  <c r="BM32" i="74" s="1"/>
  <c r="BQ32" i="74" s="1"/>
  <c r="CK31" i="74"/>
  <c r="CL31" i="74" s="1"/>
  <c r="BF31" i="74"/>
  <c r="BE31" i="74"/>
  <c r="BD31" i="74"/>
  <c r="BC31" i="74"/>
  <c r="BB31" i="74"/>
  <c r="BA31" i="74"/>
  <c r="AZ31" i="74"/>
  <c r="AY31" i="74"/>
  <c r="AX31" i="74"/>
  <c r="AW31" i="74"/>
  <c r="AV31" i="74"/>
  <c r="AU31" i="74"/>
  <c r="AK31" i="74"/>
  <c r="AJ31" i="74"/>
  <c r="AI31" i="74"/>
  <c r="AH31" i="74"/>
  <c r="AG31" i="74"/>
  <c r="AE31" i="74"/>
  <c r="Q31" i="74"/>
  <c r="P31" i="74"/>
  <c r="O31" i="74"/>
  <c r="AN31" i="74" s="1"/>
  <c r="N31" i="74"/>
  <c r="AM31" i="74" s="1"/>
  <c r="BF30" i="74"/>
  <c r="BE30" i="74"/>
  <c r="BD30" i="74"/>
  <c r="BC30" i="74"/>
  <c r="BB30" i="74"/>
  <c r="BA30" i="74"/>
  <c r="AZ30" i="74"/>
  <c r="AY30" i="74"/>
  <c r="AX30" i="74"/>
  <c r="AW30" i="74"/>
  <c r="AV30" i="74"/>
  <c r="AU30" i="74"/>
  <c r="AK30" i="74"/>
  <c r="AJ30" i="74"/>
  <c r="AI30" i="74"/>
  <c r="AF30" i="74" s="1"/>
  <c r="AH30" i="74"/>
  <c r="AG30" i="74"/>
  <c r="AE30" i="74"/>
  <c r="Q30" i="74"/>
  <c r="P30" i="74"/>
  <c r="O30" i="74"/>
  <c r="AN30" i="74" s="1"/>
  <c r="N30" i="74"/>
  <c r="BI30" i="74" s="1"/>
  <c r="BM30" i="74" s="1"/>
  <c r="BQ30" i="74" s="1"/>
  <c r="CK29" i="74"/>
  <c r="CL29" i="74" s="1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K29" i="74"/>
  <c r="AJ29" i="74"/>
  <c r="AI29" i="74"/>
  <c r="AF29" i="74" s="1"/>
  <c r="AH29" i="74"/>
  <c r="AG29" i="74"/>
  <c r="AE29" i="74"/>
  <c r="Q29" i="74"/>
  <c r="P29" i="74"/>
  <c r="O29" i="74"/>
  <c r="N29" i="74"/>
  <c r="BI29" i="74" s="1"/>
  <c r="BM29" i="74" s="1"/>
  <c r="BQ29" i="74" s="1"/>
  <c r="BV29" i="74" s="1"/>
  <c r="BF28" i="74"/>
  <c r="BE28" i="74"/>
  <c r="BD28" i="74"/>
  <c r="BC28" i="74"/>
  <c r="BB28" i="74"/>
  <c r="BA28" i="74"/>
  <c r="AZ28" i="74"/>
  <c r="AY28" i="74"/>
  <c r="AX28" i="74"/>
  <c r="AW28" i="74"/>
  <c r="AV28" i="74"/>
  <c r="AU28" i="74"/>
  <c r="AK28" i="74"/>
  <c r="AJ28" i="74"/>
  <c r="AI28" i="74"/>
  <c r="AH28" i="74"/>
  <c r="AG28" i="74"/>
  <c r="AF28" i="74"/>
  <c r="AO28" i="74" s="1"/>
  <c r="AE28" i="74"/>
  <c r="AN28" i="74" s="1"/>
  <c r="AR28" i="74" s="1"/>
  <c r="BJ28" i="74" s="1"/>
  <c r="BN28" i="74" s="1"/>
  <c r="BR28" i="74" s="1"/>
  <c r="BW28" i="74" s="1"/>
  <c r="CB28" i="74" s="1"/>
  <c r="Q28" i="74"/>
  <c r="P28" i="74"/>
  <c r="O28" i="74"/>
  <c r="N28" i="74"/>
  <c r="AM28" i="74" s="1"/>
  <c r="AQ28" i="74" s="1"/>
  <c r="CK27" i="74" a="1"/>
  <c r="CK27" i="74" s="1"/>
  <c r="CL27" i="74" s="1"/>
  <c r="BI27" i="74"/>
  <c r="BM27" i="74" s="1"/>
  <c r="BQ27" i="74" s="1"/>
  <c r="BF27" i="74"/>
  <c r="BE27" i="74"/>
  <c r="BD27" i="74"/>
  <c r="BC27" i="74"/>
  <c r="BB27" i="74"/>
  <c r="BA27" i="74"/>
  <c r="AZ27" i="74"/>
  <c r="AY27" i="74"/>
  <c r="AX27" i="74"/>
  <c r="AW27" i="74"/>
  <c r="AV27" i="74"/>
  <c r="AU27" i="74"/>
  <c r="AK27" i="74"/>
  <c r="AJ27" i="74"/>
  <c r="AI27" i="74"/>
  <c r="AF27" i="74" s="1"/>
  <c r="AH27" i="74"/>
  <c r="AG27" i="74"/>
  <c r="AE27" i="74"/>
  <c r="Q27" i="74"/>
  <c r="P27" i="74"/>
  <c r="O27" i="74"/>
  <c r="N27" i="74"/>
  <c r="AM27" i="74" s="1"/>
  <c r="CK26" i="74"/>
  <c r="CL26" i="74" s="1"/>
  <c r="BF26" i="74"/>
  <c r="BE26" i="74"/>
  <c r="BD26" i="74"/>
  <c r="BC26" i="74"/>
  <c r="BB26" i="74"/>
  <c r="BA26" i="74"/>
  <c r="AZ26" i="74"/>
  <c r="AY26" i="74"/>
  <c r="AX26" i="74"/>
  <c r="AW26" i="74"/>
  <c r="AV26" i="74"/>
  <c r="AU26" i="74"/>
  <c r="AK26" i="74"/>
  <c r="AJ26" i="74"/>
  <c r="AI26" i="74"/>
  <c r="AF26" i="74" s="1"/>
  <c r="AH26" i="74"/>
  <c r="AG26" i="74"/>
  <c r="AE26" i="74"/>
  <c r="AN26" i="74" s="1"/>
  <c r="Q26" i="74"/>
  <c r="P26" i="74"/>
  <c r="O26" i="74"/>
  <c r="N26" i="74"/>
  <c r="BI26" i="74" s="1"/>
  <c r="BM26" i="74" s="1"/>
  <c r="BQ26" i="74" s="1"/>
  <c r="AV25" i="74"/>
  <c r="AU25" i="74"/>
  <c r="AK25" i="74"/>
  <c r="AJ25" i="74"/>
  <c r="AI25" i="74"/>
  <c r="AH25" i="74"/>
  <c r="AG25" i="74"/>
  <c r="AE25" i="74"/>
  <c r="Q25" i="74"/>
  <c r="P25" i="74"/>
  <c r="O25" i="74"/>
  <c r="N25" i="74"/>
  <c r="AK24" i="74"/>
  <c r="AJ24" i="74"/>
  <c r="AI24" i="74"/>
  <c r="AH24" i="74"/>
  <c r="AG24" i="74"/>
  <c r="AE24" i="74"/>
  <c r="AN24" i="74" s="1"/>
  <c r="Q24" i="74"/>
  <c r="P24" i="74"/>
  <c r="O24" i="74"/>
  <c r="N24" i="74"/>
  <c r="CK23" i="74" a="1"/>
  <c r="CK23" i="74" s="1"/>
  <c r="CL23" i="74" s="1"/>
  <c r="AK23" i="74"/>
  <c r="AJ23" i="74"/>
  <c r="AI23" i="74"/>
  <c r="AH23" i="74"/>
  <c r="AG23" i="74"/>
  <c r="AE23" i="74"/>
  <c r="Q23" i="74"/>
  <c r="P23" i="74"/>
  <c r="O23" i="74"/>
  <c r="N23" i="74"/>
  <c r="CK22" i="74"/>
  <c r="CL22" i="74" s="1"/>
  <c r="CI12" i="74"/>
  <c r="CH12" i="74"/>
  <c r="CG12" i="74"/>
  <c r="C17" i="74" s="1"/>
  <c r="CF12" i="74"/>
  <c r="CJ12" i="74" s="1"/>
  <c r="AQ32" i="74" l="1"/>
  <c r="AN27" i="74"/>
  <c r="AO29" i="74"/>
  <c r="BK29" i="74" s="1"/>
  <c r="BO29" i="74" s="1"/>
  <c r="BS29" i="74" s="1"/>
  <c r="BX29" i="74" s="1"/>
  <c r="CC29" i="74" s="1"/>
  <c r="AO30" i="74"/>
  <c r="BK30" i="74" s="1"/>
  <c r="BO30" i="74" s="1"/>
  <c r="BS30" i="74" s="1"/>
  <c r="BX30" i="74" s="1"/>
  <c r="CC30" i="74" s="1"/>
  <c r="AF24" i="74"/>
  <c r="AO27" i="74"/>
  <c r="BK27" i="74" s="1"/>
  <c r="BO27" i="74" s="1"/>
  <c r="BS27" i="74" s="1"/>
  <c r="BX27" i="74" s="1"/>
  <c r="CC27" i="74" s="1"/>
  <c r="AN32" i="74"/>
  <c r="AR32" i="74" s="1"/>
  <c r="BJ32" i="74" s="1"/>
  <c r="BN32" i="74" s="1"/>
  <c r="BR32" i="74" s="1"/>
  <c r="BW32" i="74" s="1"/>
  <c r="CB32" i="74" s="1"/>
  <c r="AO26" i="74"/>
  <c r="AS26" i="74" s="1"/>
  <c r="AN29" i="74"/>
  <c r="AF25" i="74"/>
  <c r="AF31" i="74"/>
  <c r="AO31" i="74" s="1"/>
  <c r="AS31" i="74" s="1"/>
  <c r="AM30" i="74"/>
  <c r="AQ30" i="74" s="1"/>
  <c r="AO32" i="74"/>
  <c r="BK32" i="74" s="1"/>
  <c r="BO32" i="74" s="1"/>
  <c r="BS32" i="74" s="1"/>
  <c r="BX32" i="74" s="1"/>
  <c r="CC32" i="74" s="1"/>
  <c r="BI28" i="74"/>
  <c r="BM28" i="74" s="1"/>
  <c r="BQ28" i="74" s="1"/>
  <c r="BV28" i="74" s="1"/>
  <c r="AM23" i="74"/>
  <c r="AQ23" i="74" s="1"/>
  <c r="AM26" i="74"/>
  <c r="AR31" i="74"/>
  <c r="BJ31" i="74" s="1"/>
  <c r="BN31" i="74" s="1"/>
  <c r="BR31" i="74" s="1"/>
  <c r="BW31" i="74" s="1"/>
  <c r="CB31" i="74" s="1"/>
  <c r="CK24" i="74"/>
  <c r="CL24" i="74" s="1"/>
  <c r="AN23" i="74"/>
  <c r="AM24" i="74"/>
  <c r="AK33" i="74"/>
  <c r="AG33" i="74"/>
  <c r="CK25" i="74" s="1"/>
  <c r="CL25" i="74" s="1"/>
  <c r="AH33" i="74"/>
  <c r="AR24" i="74"/>
  <c r="BJ24" i="74" s="1"/>
  <c r="BN24" i="74" s="1"/>
  <c r="BR24" i="74" s="1"/>
  <c r="BG28" i="74"/>
  <c r="AF23" i="74"/>
  <c r="AO23" i="74" s="1"/>
  <c r="BG26" i="74"/>
  <c r="BG27" i="74"/>
  <c r="BG31" i="74"/>
  <c r="BG32" i="74"/>
  <c r="BG30" i="74"/>
  <c r="BG29" i="74"/>
  <c r="AN25" i="74"/>
  <c r="AR25" i="74"/>
  <c r="BJ25" i="74" s="1"/>
  <c r="BN25" i="74" s="1"/>
  <c r="BR25" i="74" s="1"/>
  <c r="AO25" i="74"/>
  <c r="BK25" i="74" s="1"/>
  <c r="BO25" i="74" s="1"/>
  <c r="BS25" i="74" s="1"/>
  <c r="BX25" i="74" s="1"/>
  <c r="CC25" i="74" s="1"/>
  <c r="BC25" i="74"/>
  <c r="BE24" i="74"/>
  <c r="AW24" i="74"/>
  <c r="AZ23" i="74"/>
  <c r="BF23" i="74"/>
  <c r="AZ25" i="74"/>
  <c r="BE23" i="74"/>
  <c r="AV23" i="74"/>
  <c r="BB25" i="74"/>
  <c r="BD24" i="74"/>
  <c r="AV24" i="74"/>
  <c r="AY23" i="74"/>
  <c r="BB24" i="74"/>
  <c r="AW23" i="74"/>
  <c r="BD23" i="74"/>
  <c r="BA25" i="74"/>
  <c r="BC24" i="74"/>
  <c r="AU24" i="74"/>
  <c r="AX23" i="74"/>
  <c r="AY25" i="74"/>
  <c r="BA24" i="74"/>
  <c r="BF25" i="74"/>
  <c r="AX25" i="74"/>
  <c r="AZ24" i="74"/>
  <c r="BC23" i="74"/>
  <c r="BC33" i="74" s="1"/>
  <c r="AU23" i="74"/>
  <c r="BD25" i="74"/>
  <c r="BE25" i="74"/>
  <c r="AW25" i="74"/>
  <c r="AY24" i="74"/>
  <c r="BB23" i="74"/>
  <c r="BF24" i="74"/>
  <c r="AX24" i="74"/>
  <c r="BA23" i="74"/>
  <c r="CA29" i="74"/>
  <c r="BT28" i="74"/>
  <c r="BV27" i="74"/>
  <c r="BK28" i="74"/>
  <c r="BO28" i="74" s="1"/>
  <c r="BS28" i="74" s="1"/>
  <c r="BX28" i="74" s="1"/>
  <c r="CC28" i="74" s="1"/>
  <c r="AS28" i="74"/>
  <c r="AO24" i="74"/>
  <c r="BK24" i="74" s="1"/>
  <c r="BO24" i="74" s="1"/>
  <c r="BS24" i="74" s="1"/>
  <c r="BX24" i="74" s="1"/>
  <c r="CC24" i="74" s="1"/>
  <c r="BV26" i="74"/>
  <c r="AR26" i="74"/>
  <c r="BJ26" i="74" s="1"/>
  <c r="BN26" i="74" s="1"/>
  <c r="BR26" i="74" s="1"/>
  <c r="BW26" i="74" s="1"/>
  <c r="CB26" i="74" s="1"/>
  <c r="AS27" i="74"/>
  <c r="AS32" i="74"/>
  <c r="BV32" i="74"/>
  <c r="BV30" i="74"/>
  <c r="BK26" i="74"/>
  <c r="BO26" i="74" s="1"/>
  <c r="BS26" i="74" s="1"/>
  <c r="BX26" i="74" s="1"/>
  <c r="CC26" i="74" s="1"/>
  <c r="AR30" i="74"/>
  <c r="BJ30" i="74" s="1"/>
  <c r="BN30" i="74" s="1"/>
  <c r="BR30" i="74" s="1"/>
  <c r="BW30" i="74" s="1"/>
  <c r="CB30" i="74" s="1"/>
  <c r="AQ27" i="74"/>
  <c r="AM25" i="74"/>
  <c r="AQ25" i="74" s="1"/>
  <c r="AR27" i="74"/>
  <c r="BJ27" i="74" s="1"/>
  <c r="BN27" i="74" s="1"/>
  <c r="BR27" i="74" s="1"/>
  <c r="BW27" i="74" s="1"/>
  <c r="CB27" i="74" s="1"/>
  <c r="CK30" i="74"/>
  <c r="CL30" i="74" s="1"/>
  <c r="AQ31" i="74"/>
  <c r="BI31" i="74"/>
  <c r="BM31" i="74" s="1"/>
  <c r="BQ31" i="74" s="1"/>
  <c r="AI33" i="74"/>
  <c r="AR23" i="74"/>
  <c r="BJ23" i="74" s="1"/>
  <c r="BN23" i="74" s="1"/>
  <c r="AQ24" i="74"/>
  <c r="AM29" i="74"/>
  <c r="AJ33" i="74"/>
  <c r="AQ29" i="74"/>
  <c r="AQ26" i="74"/>
  <c r="AR29" i="74"/>
  <c r="BJ29" i="74" s="1"/>
  <c r="BN29" i="74" s="1"/>
  <c r="BR29" i="74" s="1"/>
  <c r="BW29" i="74" s="1"/>
  <c r="CB29" i="74" s="1"/>
  <c r="BT30" i="74" l="1"/>
  <c r="AS30" i="74"/>
  <c r="BT32" i="74"/>
  <c r="AS29" i="74"/>
  <c r="BK31" i="74"/>
  <c r="BO31" i="74" s="1"/>
  <c r="BS31" i="74" s="1"/>
  <c r="BX31" i="74" s="1"/>
  <c r="CC31" i="74" s="1"/>
  <c r="BT29" i="74"/>
  <c r="BT26" i="74"/>
  <c r="AS24" i="74"/>
  <c r="AS25" i="74"/>
  <c r="BK23" i="74"/>
  <c r="BO23" i="74" s="1"/>
  <c r="BS23" i="74" s="1"/>
  <c r="BS33" i="74" s="1"/>
  <c r="BS34" i="74" s="1"/>
  <c r="AS23" i="74"/>
  <c r="AV33" i="74"/>
  <c r="BA33" i="74"/>
  <c r="CA27" i="74"/>
  <c r="CD27" i="74" s="1"/>
  <c r="BY27" i="74"/>
  <c r="BR23" i="74"/>
  <c r="BN33" i="74"/>
  <c r="BN34" i="74" s="1"/>
  <c r="CA30" i="74"/>
  <c r="CD30" i="74" s="1"/>
  <c r="BY30" i="74"/>
  <c r="BO33" i="74"/>
  <c r="BO34" i="74" s="1"/>
  <c r="CA32" i="74"/>
  <c r="CD32" i="74" s="1"/>
  <c r="BY32" i="74"/>
  <c r="BD33" i="74"/>
  <c r="BE33" i="74"/>
  <c r="CA28" i="74"/>
  <c r="CD28" i="74" s="1"/>
  <c r="BY28" i="74"/>
  <c r="AW33" i="74"/>
  <c r="AU33" i="74"/>
  <c r="BG23" i="74"/>
  <c r="BG24" i="74"/>
  <c r="BI24" i="74" s="1"/>
  <c r="BM24" i="74" s="1"/>
  <c r="BQ24" i="74" s="1"/>
  <c r="BB33" i="74"/>
  <c r="BY29" i="74"/>
  <c r="BG25" i="74"/>
  <c r="BI25" i="74" s="1"/>
  <c r="BM25" i="74" s="1"/>
  <c r="BQ25" i="74" s="1"/>
  <c r="BF33" i="74"/>
  <c r="BV31" i="74"/>
  <c r="BT31" i="74"/>
  <c r="CD29" i="74"/>
  <c r="AY33" i="74"/>
  <c r="AZ33" i="74"/>
  <c r="CA26" i="74"/>
  <c r="CD26" i="74" s="1"/>
  <c r="BY26" i="74"/>
  <c r="BT27" i="74"/>
  <c r="AX33" i="74"/>
  <c r="BX23" i="74" l="1"/>
  <c r="BX33" i="74" s="1"/>
  <c r="BX34" i="74" s="1"/>
  <c r="BT25" i="74"/>
  <c r="BT24" i="74"/>
  <c r="BG33" i="74"/>
  <c r="BI23" i="74"/>
  <c r="BM23" i="74" s="1"/>
  <c r="BR33" i="74"/>
  <c r="CA31" i="74"/>
  <c r="CD31" i="74" s="1"/>
  <c r="BY31" i="74"/>
  <c r="BR34" i="74" l="1"/>
  <c r="BW25" i="74"/>
  <c r="CB25" i="74" s="1"/>
  <c r="BW24" i="74"/>
  <c r="CB24" i="74" s="1"/>
  <c r="CC23" i="74"/>
  <c r="CC33" i="74" s="1"/>
  <c r="BX40" i="74" s="1"/>
  <c r="BQ23" i="74"/>
  <c r="BM33" i="74"/>
  <c r="BM34" i="74" s="1"/>
  <c r="BW23" i="74"/>
  <c r="BW33" i="74" l="1"/>
  <c r="BW34" i="74" s="1"/>
  <c r="BQ33" i="74"/>
  <c r="BV23" i="74" s="1"/>
  <c r="BT23" i="74"/>
  <c r="BY23" i="74" l="1"/>
  <c r="BT33" i="74"/>
  <c r="BQ34" i="74"/>
  <c r="BV24" i="74"/>
  <c r="BV25" i="74"/>
  <c r="CB23" i="74"/>
  <c r="CB33" i="74" s="1"/>
  <c r="BW40" i="74" s="1"/>
  <c r="CA25" i="74" l="1"/>
  <c r="CD25" i="74" s="1"/>
  <c r="BY25" i="74"/>
  <c r="BY24" i="74"/>
  <c r="CA24" i="74"/>
  <c r="CD24" i="74" s="1"/>
  <c r="BV33" i="74"/>
  <c r="BV34" i="74" l="1"/>
  <c r="BY33" i="74"/>
  <c r="CA23" i="74"/>
  <c r="CA33" i="74" l="1"/>
  <c r="CD23" i="74"/>
  <c r="CK28" i="74" s="1"/>
  <c r="CL28" i="74" s="1"/>
  <c r="CK36" i="73"/>
  <c r="CL36" i="73" s="1"/>
  <c r="CK35" i="73"/>
  <c r="CL35" i="73" s="1"/>
  <c r="CK34" i="73"/>
  <c r="CL34" i="73" s="1"/>
  <c r="BF34" i="73"/>
  <c r="BE34" i="73"/>
  <c r="BD34" i="73"/>
  <c r="BC34" i="73"/>
  <c r="BB34" i="73"/>
  <c r="BA34" i="73"/>
  <c r="AZ34" i="73"/>
  <c r="AY34" i="73"/>
  <c r="AX34" i="73"/>
  <c r="AW34" i="73"/>
  <c r="AV34" i="73"/>
  <c r="AU34" i="73"/>
  <c r="CK33" i="73"/>
  <c r="CL33" i="73" s="1"/>
  <c r="BF32" i="73"/>
  <c r="BE32" i="73"/>
  <c r="BD32" i="73"/>
  <c r="BC32" i="73"/>
  <c r="BB32" i="73"/>
  <c r="BA32" i="73"/>
  <c r="AZ32" i="73"/>
  <c r="AY32" i="73"/>
  <c r="AX32" i="73"/>
  <c r="AW32" i="73"/>
  <c r="AV32" i="73"/>
  <c r="AU32" i="73"/>
  <c r="AK32" i="73"/>
  <c r="AJ32" i="73"/>
  <c r="AI32" i="73"/>
  <c r="AF32" i="73" s="1"/>
  <c r="AH32" i="73"/>
  <c r="AG32" i="73"/>
  <c r="AE32" i="73"/>
  <c r="Q32" i="73"/>
  <c r="P32" i="73"/>
  <c r="O32" i="73"/>
  <c r="AN32" i="73" s="1"/>
  <c r="N32" i="73"/>
  <c r="BI32" i="73" s="1"/>
  <c r="BM32" i="73" s="1"/>
  <c r="BQ32" i="73" s="1"/>
  <c r="CK31" i="73"/>
  <c r="CL31" i="73" s="1"/>
  <c r="BF31" i="73"/>
  <c r="BE31" i="73"/>
  <c r="BD31" i="73"/>
  <c r="BC31" i="73"/>
  <c r="BB31" i="73"/>
  <c r="BA31" i="73"/>
  <c r="AZ31" i="73"/>
  <c r="AY31" i="73"/>
  <c r="AX31" i="73"/>
  <c r="AW31" i="73"/>
  <c r="AV31" i="73"/>
  <c r="AU31" i="73"/>
  <c r="AK31" i="73"/>
  <c r="AJ31" i="73"/>
  <c r="AI31" i="73"/>
  <c r="AF31" i="73" s="1"/>
  <c r="AH31" i="73"/>
  <c r="AG31" i="73"/>
  <c r="AE31" i="73"/>
  <c r="Q31" i="73"/>
  <c r="P31" i="73"/>
  <c r="O31" i="73"/>
  <c r="N31" i="73"/>
  <c r="BI31" i="73" s="1"/>
  <c r="BM31" i="73" s="1"/>
  <c r="BQ31" i="73" s="1"/>
  <c r="BF30" i="73"/>
  <c r="BE30" i="73"/>
  <c r="BD30" i="73"/>
  <c r="BC30" i="73"/>
  <c r="BB30" i="73"/>
  <c r="BA30" i="73"/>
  <c r="AZ30" i="73"/>
  <c r="AY30" i="73"/>
  <c r="AX30" i="73"/>
  <c r="AW30" i="73"/>
  <c r="AV30" i="73"/>
  <c r="AU30" i="73"/>
  <c r="AK30" i="73"/>
  <c r="AJ30" i="73"/>
  <c r="AI30" i="73"/>
  <c r="AH30" i="73"/>
  <c r="AG30" i="73"/>
  <c r="AE30" i="73"/>
  <c r="Q30" i="73"/>
  <c r="P30" i="73"/>
  <c r="O30" i="73"/>
  <c r="N30" i="73"/>
  <c r="BI30" i="73" s="1"/>
  <c r="BM30" i="73" s="1"/>
  <c r="BQ30" i="73" s="1"/>
  <c r="CK29" i="73"/>
  <c r="CL29" i="73" s="1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K29" i="73"/>
  <c r="AJ29" i="73"/>
  <c r="AI29" i="73"/>
  <c r="AF29" i="73" s="1"/>
  <c r="AO29" i="73" s="1"/>
  <c r="AH29" i="73"/>
  <c r="AG29" i="73"/>
  <c r="AE29" i="73"/>
  <c r="Q29" i="73"/>
  <c r="P29" i="73"/>
  <c r="O29" i="73"/>
  <c r="N29" i="73"/>
  <c r="BI29" i="73" s="1"/>
  <c r="BM29" i="73" s="1"/>
  <c r="BQ29" i="73" s="1"/>
  <c r="BF28" i="73"/>
  <c r="BE28" i="73"/>
  <c r="BD28" i="73"/>
  <c r="BC28" i="73"/>
  <c r="BB28" i="73"/>
  <c r="BA28" i="73"/>
  <c r="AZ28" i="73"/>
  <c r="AY28" i="73"/>
  <c r="AX28" i="73"/>
  <c r="AW28" i="73"/>
  <c r="AV28" i="73"/>
  <c r="AU28" i="73"/>
  <c r="AK28" i="73"/>
  <c r="AJ28" i="73"/>
  <c r="AI28" i="73"/>
  <c r="AH28" i="73"/>
  <c r="AG28" i="73"/>
  <c r="AE28" i="73"/>
  <c r="Q28" i="73"/>
  <c r="P28" i="73"/>
  <c r="O28" i="73"/>
  <c r="N28" i="73"/>
  <c r="BI28" i="73" s="1"/>
  <c r="BM28" i="73" s="1"/>
  <c r="BQ28" i="73" s="1"/>
  <c r="CK27" i="73" a="1"/>
  <c r="CK27" i="73" s="1"/>
  <c r="CL27" i="73" s="1"/>
  <c r="AK27" i="73"/>
  <c r="AJ27" i="73"/>
  <c r="AI27" i="73"/>
  <c r="AH27" i="73"/>
  <c r="AG27" i="73"/>
  <c r="AE27" i="73"/>
  <c r="Q27" i="73"/>
  <c r="P27" i="73"/>
  <c r="O27" i="73"/>
  <c r="N27" i="73"/>
  <c r="CK26" i="73"/>
  <c r="CL26" i="73" s="1"/>
  <c r="AK26" i="73"/>
  <c r="AJ26" i="73"/>
  <c r="AI26" i="73"/>
  <c r="AH26" i="73"/>
  <c r="AG26" i="73"/>
  <c r="AE26" i="73"/>
  <c r="Q26" i="73"/>
  <c r="P26" i="73"/>
  <c r="O26" i="73"/>
  <c r="N26" i="73"/>
  <c r="AK25" i="73"/>
  <c r="AJ25" i="73"/>
  <c r="AI25" i="73"/>
  <c r="AF25" i="73" s="1"/>
  <c r="AH25" i="73"/>
  <c r="AG25" i="73"/>
  <c r="AE25" i="73"/>
  <c r="Q25" i="73"/>
  <c r="P25" i="73"/>
  <c r="O25" i="73"/>
  <c r="N25" i="73"/>
  <c r="AK24" i="73"/>
  <c r="AJ24" i="73"/>
  <c r="AI24" i="73"/>
  <c r="AH24" i="73"/>
  <c r="AG24" i="73"/>
  <c r="AE24" i="73"/>
  <c r="Q24" i="73"/>
  <c r="P24" i="73"/>
  <c r="O24" i="73"/>
  <c r="N24" i="73"/>
  <c r="CK23" i="73" a="1"/>
  <c r="CK23" i="73" s="1"/>
  <c r="CL23" i="73" s="1"/>
  <c r="AK23" i="73"/>
  <c r="AJ23" i="73"/>
  <c r="AI23" i="73"/>
  <c r="AH23" i="73"/>
  <c r="AG23" i="73"/>
  <c r="AE23" i="73"/>
  <c r="Q23" i="73"/>
  <c r="P23" i="73"/>
  <c r="O23" i="73"/>
  <c r="N23" i="73"/>
  <c r="CK22" i="73"/>
  <c r="CL22" i="73" s="1"/>
  <c r="CF12" i="73"/>
  <c r="CJ12" i="73" s="1"/>
  <c r="CK36" i="72"/>
  <c r="CL36" i="72" s="1"/>
  <c r="CK35" i="72"/>
  <c r="CL35" i="72" s="1"/>
  <c r="CK34" i="72"/>
  <c r="CL34" i="72" s="1"/>
  <c r="BF34" i="72"/>
  <c r="BE34" i="72"/>
  <c r="BD34" i="72"/>
  <c r="BC34" i="72"/>
  <c r="BB34" i="72"/>
  <c r="BA34" i="72"/>
  <c r="AZ34" i="72"/>
  <c r="AY34" i="72"/>
  <c r="AX34" i="72"/>
  <c r="AW34" i="72"/>
  <c r="AV34" i="72"/>
  <c r="AU34" i="72"/>
  <c r="CK33" i="72"/>
  <c r="CL33" i="72" s="1"/>
  <c r="BF32" i="72"/>
  <c r="BE32" i="72"/>
  <c r="BD32" i="72"/>
  <c r="BC32" i="72"/>
  <c r="BB32" i="72"/>
  <c r="BA32" i="72"/>
  <c r="AZ32" i="72"/>
  <c r="AY32" i="72"/>
  <c r="AX32" i="72"/>
  <c r="AW32" i="72"/>
  <c r="AV32" i="72"/>
  <c r="AU32" i="72"/>
  <c r="AM32" i="72"/>
  <c r="AQ32" i="72" s="1"/>
  <c r="AK32" i="72"/>
  <c r="AJ32" i="72"/>
  <c r="AI32" i="72"/>
  <c r="AH32" i="72"/>
  <c r="AG32" i="72"/>
  <c r="AF32" i="72"/>
  <c r="AE32" i="72"/>
  <c r="AN32" i="72" s="1"/>
  <c r="Q32" i="72"/>
  <c r="P32" i="72"/>
  <c r="O32" i="72"/>
  <c r="N32" i="72"/>
  <c r="BI32" i="72" s="1"/>
  <c r="BM32" i="72" s="1"/>
  <c r="BQ32" i="72" s="1"/>
  <c r="CK31" i="72"/>
  <c r="CL31" i="72" s="1"/>
  <c r="BF31" i="72"/>
  <c r="BE31" i="72"/>
  <c r="BD31" i="72"/>
  <c r="BC31" i="72"/>
  <c r="BB31" i="72"/>
  <c r="BA31" i="72"/>
  <c r="AZ31" i="72"/>
  <c r="AY31" i="72"/>
  <c r="AX31" i="72"/>
  <c r="AW31" i="72"/>
  <c r="AV31" i="72"/>
  <c r="AU31" i="72"/>
  <c r="AK31" i="72"/>
  <c r="AJ31" i="72"/>
  <c r="AI31" i="72"/>
  <c r="AH31" i="72"/>
  <c r="AG31" i="72"/>
  <c r="AF31" i="72"/>
  <c r="AO31" i="72" s="1"/>
  <c r="AE31" i="72"/>
  <c r="Q31" i="72"/>
  <c r="P31" i="72"/>
  <c r="O31" i="72"/>
  <c r="N31" i="72"/>
  <c r="BF30" i="72"/>
  <c r="BE30" i="72"/>
  <c r="BD30" i="72"/>
  <c r="BC30" i="72"/>
  <c r="BB30" i="72"/>
  <c r="BA30" i="72"/>
  <c r="AZ30" i="72"/>
  <c r="AY30" i="72"/>
  <c r="AX30" i="72"/>
  <c r="AW30" i="72"/>
  <c r="AV30" i="72"/>
  <c r="AU30" i="72"/>
  <c r="AK30" i="72"/>
  <c r="AJ30" i="72"/>
  <c r="AI30" i="72"/>
  <c r="AH30" i="72"/>
  <c r="AG30" i="72"/>
  <c r="AE30" i="72"/>
  <c r="Q30" i="72"/>
  <c r="P30" i="72"/>
  <c r="O30" i="72"/>
  <c r="N30" i="72"/>
  <c r="BI30" i="72" s="1"/>
  <c r="BM30" i="72" s="1"/>
  <c r="BQ30" i="72" s="1"/>
  <c r="BV30" i="72" s="1"/>
  <c r="CK29" i="72"/>
  <c r="CL29" i="72" s="1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M29" i="72"/>
  <c r="AK29" i="72"/>
  <c r="AF29" i="72" s="1"/>
  <c r="AJ29" i="72"/>
  <c r="AI29" i="72"/>
  <c r="AH29" i="72"/>
  <c r="AG29" i="72"/>
  <c r="AE29" i="72"/>
  <c r="Q29" i="72"/>
  <c r="P29" i="72"/>
  <c r="O29" i="72"/>
  <c r="AN29" i="72" s="1"/>
  <c r="N29" i="72"/>
  <c r="BI29" i="72" s="1"/>
  <c r="BM29" i="72" s="1"/>
  <c r="BQ29" i="72" s="1"/>
  <c r="BF28" i="72"/>
  <c r="BE28" i="72"/>
  <c r="BD28" i="72"/>
  <c r="BC28" i="72"/>
  <c r="BB28" i="72"/>
  <c r="BA28" i="72"/>
  <c r="AZ28" i="72"/>
  <c r="AY28" i="72"/>
  <c r="AX28" i="72"/>
  <c r="AW28" i="72"/>
  <c r="AV28" i="72"/>
  <c r="AU28" i="72"/>
  <c r="AK28" i="72"/>
  <c r="AJ28" i="72"/>
  <c r="AI28" i="72"/>
  <c r="AH28" i="72"/>
  <c r="AG28" i="72"/>
  <c r="AE28" i="72"/>
  <c r="Q28" i="72"/>
  <c r="P28" i="72"/>
  <c r="O28" i="72"/>
  <c r="N28" i="72"/>
  <c r="BI28" i="72" s="1"/>
  <c r="BM28" i="72" s="1"/>
  <c r="BQ28" i="72" s="1"/>
  <c r="CK27" i="72" a="1"/>
  <c r="CK27" i="72" s="1"/>
  <c r="CL27" i="72" s="1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K27" i="72"/>
  <c r="AJ27" i="72"/>
  <c r="AI27" i="72"/>
  <c r="AH27" i="72"/>
  <c r="AG27" i="72"/>
  <c r="AE27" i="72"/>
  <c r="Q27" i="72"/>
  <c r="P27" i="72"/>
  <c r="O27" i="72"/>
  <c r="N27" i="72"/>
  <c r="BI27" i="72" s="1"/>
  <c r="BM27" i="72" s="1"/>
  <c r="BQ27" i="72" s="1"/>
  <c r="CK26" i="72"/>
  <c r="CL26" i="72" s="1"/>
  <c r="BF26" i="72"/>
  <c r="BE26" i="72"/>
  <c r="BD26" i="72"/>
  <c r="BC26" i="72"/>
  <c r="BB26" i="72"/>
  <c r="BA26" i="72"/>
  <c r="AZ26" i="72"/>
  <c r="AY26" i="72"/>
  <c r="AX26" i="72"/>
  <c r="AW26" i="72"/>
  <c r="AV26" i="72"/>
  <c r="AU26" i="72"/>
  <c r="AK26" i="72"/>
  <c r="AJ26" i="72"/>
  <c r="AI26" i="72"/>
  <c r="AH26" i="72"/>
  <c r="AG26" i="72"/>
  <c r="AE26" i="72"/>
  <c r="Q26" i="72"/>
  <c r="P26" i="72"/>
  <c r="O26" i="72"/>
  <c r="N26" i="72"/>
  <c r="AV25" i="72"/>
  <c r="AU25" i="72"/>
  <c r="AK25" i="72"/>
  <c r="AJ25" i="72"/>
  <c r="AI25" i="72"/>
  <c r="AH25" i="72"/>
  <c r="AG25" i="72"/>
  <c r="AE25" i="72"/>
  <c r="Q25" i="72"/>
  <c r="P25" i="72"/>
  <c r="O25" i="72"/>
  <c r="N25" i="72"/>
  <c r="AK24" i="72"/>
  <c r="AJ24" i="72"/>
  <c r="AI24" i="72"/>
  <c r="AH24" i="72"/>
  <c r="AG24" i="72"/>
  <c r="AE24" i="72"/>
  <c r="Q24" i="72"/>
  <c r="P24" i="72"/>
  <c r="O24" i="72"/>
  <c r="N24" i="72"/>
  <c r="CK23" i="72" a="1"/>
  <c r="CK23" i="72" s="1"/>
  <c r="CL23" i="72" s="1"/>
  <c r="AK23" i="72"/>
  <c r="AJ23" i="72"/>
  <c r="AI23" i="72"/>
  <c r="AH23" i="72"/>
  <c r="AG23" i="72"/>
  <c r="AE23" i="72"/>
  <c r="Q23" i="72"/>
  <c r="P23" i="72"/>
  <c r="O23" i="72"/>
  <c r="N23" i="72"/>
  <c r="CK22" i="72"/>
  <c r="CL22" i="72" s="1"/>
  <c r="CF12" i="72"/>
  <c r="CK36" i="71"/>
  <c r="CL36" i="71" s="1"/>
  <c r="CK35" i="71"/>
  <c r="CL35" i="71" s="1"/>
  <c r="CK34" i="71"/>
  <c r="CL34" i="71" s="1"/>
  <c r="BF34" i="71"/>
  <c r="BE34" i="71"/>
  <c r="BD34" i="71"/>
  <c r="BC34" i="71"/>
  <c r="BB34" i="71"/>
  <c r="BA34" i="71"/>
  <c r="AZ34" i="71"/>
  <c r="AY34" i="71"/>
  <c r="AX34" i="71"/>
  <c r="AW34" i="71"/>
  <c r="AV34" i="71"/>
  <c r="AU34" i="71"/>
  <c r="CK33" i="71"/>
  <c r="CL33" i="71" s="1"/>
  <c r="BF32" i="71"/>
  <c r="BE32" i="71"/>
  <c r="BD32" i="71"/>
  <c r="BC32" i="71"/>
  <c r="BB32" i="71"/>
  <c r="BA32" i="71"/>
  <c r="AZ32" i="71"/>
  <c r="AY32" i="71"/>
  <c r="AX32" i="71"/>
  <c r="AW32" i="71"/>
  <c r="AV32" i="71"/>
  <c r="AU32" i="71"/>
  <c r="AK32" i="71"/>
  <c r="AJ32" i="71"/>
  <c r="AI32" i="71"/>
  <c r="AF32" i="71" s="1"/>
  <c r="AH32" i="71"/>
  <c r="AG32" i="71"/>
  <c r="AE32" i="71"/>
  <c r="Q32" i="71"/>
  <c r="P32" i="71"/>
  <c r="O32" i="71"/>
  <c r="N32" i="71"/>
  <c r="BI32" i="71" s="1"/>
  <c r="BM32" i="71" s="1"/>
  <c r="BQ32" i="71" s="1"/>
  <c r="CK31" i="71"/>
  <c r="CL31" i="71" s="1"/>
  <c r="BF31" i="71"/>
  <c r="BE31" i="71"/>
  <c r="BD31" i="71"/>
  <c r="BC31" i="71"/>
  <c r="BB31" i="71"/>
  <c r="BA31" i="71"/>
  <c r="AZ31" i="71"/>
  <c r="AY31" i="71"/>
  <c r="AX31" i="71"/>
  <c r="AW31" i="71"/>
  <c r="AV31" i="71"/>
  <c r="AU31" i="71"/>
  <c r="AK31" i="71"/>
  <c r="AJ31" i="71"/>
  <c r="AI31" i="71"/>
  <c r="AF31" i="71" s="1"/>
  <c r="AO31" i="71" s="1"/>
  <c r="BK31" i="71" s="1"/>
  <c r="BO31" i="71" s="1"/>
  <c r="BS31" i="71" s="1"/>
  <c r="BX31" i="71" s="1"/>
  <c r="CC31" i="71" s="1"/>
  <c r="AH31" i="71"/>
  <c r="AG31" i="71"/>
  <c r="AE31" i="71"/>
  <c r="Q31" i="71"/>
  <c r="P31" i="71"/>
  <c r="O31" i="71"/>
  <c r="AN31" i="71" s="1"/>
  <c r="AR31" i="71" s="1"/>
  <c r="BJ31" i="71" s="1"/>
  <c r="BN31" i="71" s="1"/>
  <c r="BR31" i="71" s="1"/>
  <c r="BW31" i="71" s="1"/>
  <c r="CB31" i="71" s="1"/>
  <c r="N31" i="71"/>
  <c r="AM31" i="71" s="1"/>
  <c r="BF30" i="71"/>
  <c r="BE30" i="71"/>
  <c r="BD30" i="71"/>
  <c r="BC30" i="71"/>
  <c r="BB30" i="71"/>
  <c r="BA30" i="71"/>
  <c r="AZ30" i="71"/>
  <c r="AY30" i="71"/>
  <c r="AX30" i="71"/>
  <c r="AW30" i="71"/>
  <c r="AV30" i="71"/>
  <c r="AU30" i="71"/>
  <c r="AK30" i="71"/>
  <c r="AJ30" i="71"/>
  <c r="AI30" i="71"/>
  <c r="AF30" i="71" s="1"/>
  <c r="AH30" i="71"/>
  <c r="AG30" i="71"/>
  <c r="AE30" i="71"/>
  <c r="Q30" i="71"/>
  <c r="P30" i="71"/>
  <c r="O30" i="71"/>
  <c r="N30" i="71"/>
  <c r="BI30" i="71" s="1"/>
  <c r="BM30" i="71" s="1"/>
  <c r="BQ30" i="71" s="1"/>
  <c r="CK29" i="71"/>
  <c r="CL29" i="71" s="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K29" i="71"/>
  <c r="AJ29" i="71"/>
  <c r="AI29" i="71"/>
  <c r="AH29" i="71"/>
  <c r="AG29" i="71"/>
  <c r="AE29" i="71"/>
  <c r="Q29" i="71"/>
  <c r="P29" i="71"/>
  <c r="O29" i="71"/>
  <c r="N29" i="71"/>
  <c r="BI29" i="71" s="1"/>
  <c r="BM29" i="71" s="1"/>
  <c r="BQ29" i="71" s="1"/>
  <c r="BF28" i="71"/>
  <c r="BE28" i="71"/>
  <c r="BD28" i="71"/>
  <c r="BC28" i="71"/>
  <c r="BB28" i="71"/>
  <c r="BA28" i="71"/>
  <c r="AZ28" i="71"/>
  <c r="AY28" i="71"/>
  <c r="AX28" i="71"/>
  <c r="AW28" i="71"/>
  <c r="AV28" i="71"/>
  <c r="AU28" i="71"/>
  <c r="AK28" i="71"/>
  <c r="AJ28" i="71"/>
  <c r="AI28" i="71"/>
  <c r="AH28" i="71"/>
  <c r="AG28" i="71"/>
  <c r="AF28" i="71"/>
  <c r="AO28" i="71" s="1"/>
  <c r="BK28" i="71" s="1"/>
  <c r="BO28" i="71" s="1"/>
  <c r="BS28" i="71" s="1"/>
  <c r="BX28" i="71" s="1"/>
  <c r="CC28" i="71" s="1"/>
  <c r="AE28" i="71"/>
  <c r="AN28" i="71" s="1"/>
  <c r="AR28" i="71" s="1"/>
  <c r="BJ28" i="71" s="1"/>
  <c r="BN28" i="71" s="1"/>
  <c r="BR28" i="71" s="1"/>
  <c r="BW28" i="71" s="1"/>
  <c r="CB28" i="71" s="1"/>
  <c r="Q28" i="71"/>
  <c r="P28" i="71"/>
  <c r="O28" i="71"/>
  <c r="N28" i="71"/>
  <c r="BI28" i="71" s="1"/>
  <c r="BM28" i="71" s="1"/>
  <c r="BQ28" i="71" s="1"/>
  <c r="CK27" i="71" a="1"/>
  <c r="CK27" i="71" s="1"/>
  <c r="CL27" i="71" s="1"/>
  <c r="BF27" i="71"/>
  <c r="BE27" i="71"/>
  <c r="BD27" i="71"/>
  <c r="BC27" i="71"/>
  <c r="BB27" i="71"/>
  <c r="BA27" i="71"/>
  <c r="AZ27" i="71"/>
  <c r="AY27" i="71"/>
  <c r="AX27" i="71"/>
  <c r="AW27" i="71"/>
  <c r="AV27" i="71"/>
  <c r="AU27" i="71"/>
  <c r="AK27" i="71"/>
  <c r="AJ27" i="71"/>
  <c r="AI27" i="71"/>
  <c r="AF27" i="71" s="1"/>
  <c r="AH27" i="71"/>
  <c r="AG27" i="71"/>
  <c r="AE27" i="71"/>
  <c r="Q27" i="71"/>
  <c r="P27" i="71"/>
  <c r="O27" i="71"/>
  <c r="N27" i="71"/>
  <c r="CK26" i="71"/>
  <c r="CL26" i="71" s="1"/>
  <c r="BF26" i="71"/>
  <c r="BE26" i="71"/>
  <c r="BD26" i="71"/>
  <c r="BC26" i="71"/>
  <c r="BB26" i="71"/>
  <c r="BA26" i="71"/>
  <c r="AZ26" i="71"/>
  <c r="AY26" i="71"/>
  <c r="AX26" i="71"/>
  <c r="AW26" i="71"/>
  <c r="AV26" i="71"/>
  <c r="AU26" i="71"/>
  <c r="AK26" i="71"/>
  <c r="AJ26" i="71"/>
  <c r="AI26" i="71"/>
  <c r="AF26" i="71" s="1"/>
  <c r="AH26" i="71"/>
  <c r="AG26" i="71"/>
  <c r="AE26" i="71"/>
  <c r="Q26" i="71"/>
  <c r="P26" i="71"/>
  <c r="AO26" i="71" s="1"/>
  <c r="O26" i="71"/>
  <c r="N26" i="71"/>
  <c r="BI26" i="71" s="1"/>
  <c r="BM26" i="71" s="1"/>
  <c r="BQ26" i="71" s="1"/>
  <c r="AV25" i="71"/>
  <c r="AU25" i="71"/>
  <c r="AK25" i="71"/>
  <c r="AJ25" i="71"/>
  <c r="AI25" i="71"/>
  <c r="AH25" i="71"/>
  <c r="AG25" i="71"/>
  <c r="AE25" i="71"/>
  <c r="Q25" i="71"/>
  <c r="P25" i="71"/>
  <c r="O25" i="71"/>
  <c r="N25" i="71"/>
  <c r="AK24" i="71"/>
  <c r="AJ24" i="71"/>
  <c r="AI24" i="71"/>
  <c r="AH24" i="71"/>
  <c r="AG24" i="71"/>
  <c r="AE24" i="71"/>
  <c r="Q24" i="71"/>
  <c r="P24" i="71"/>
  <c r="O24" i="71"/>
  <c r="N24" i="71"/>
  <c r="CK23" i="71" a="1"/>
  <c r="CK23" i="71" s="1"/>
  <c r="CL23" i="71" s="1"/>
  <c r="AK23" i="71"/>
  <c r="AJ23" i="71"/>
  <c r="AI23" i="71"/>
  <c r="AF23" i="71" s="1"/>
  <c r="AH23" i="71"/>
  <c r="AG23" i="71"/>
  <c r="AE23" i="71"/>
  <c r="Q23" i="71"/>
  <c r="P23" i="71"/>
  <c r="O23" i="71"/>
  <c r="N23" i="71"/>
  <c r="CK22" i="71"/>
  <c r="CL22" i="71" s="1"/>
  <c r="CF12" i="71"/>
  <c r="CH12" i="71" s="1"/>
  <c r="AM27" i="71" l="1"/>
  <c r="AQ27" i="71" s="1"/>
  <c r="AN29" i="71"/>
  <c r="AR29" i="71" s="1"/>
  <c r="BJ29" i="71" s="1"/>
  <c r="BN29" i="71" s="1"/>
  <c r="BR29" i="71" s="1"/>
  <c r="BW29" i="71" s="1"/>
  <c r="CB29" i="71" s="1"/>
  <c r="AF29" i="71"/>
  <c r="AN30" i="71"/>
  <c r="AR30" i="71" s="1"/>
  <c r="BJ30" i="71" s="1"/>
  <c r="BN30" i="71" s="1"/>
  <c r="BR30" i="71" s="1"/>
  <c r="BW30" i="71" s="1"/>
  <c r="CB30" i="71" s="1"/>
  <c r="AM32" i="71"/>
  <c r="AQ32" i="71" s="1"/>
  <c r="AR26" i="71"/>
  <c r="BJ26" i="71" s="1"/>
  <c r="BN26" i="71" s="1"/>
  <c r="BR26" i="71" s="1"/>
  <c r="BW26" i="71" s="1"/>
  <c r="CB26" i="71" s="1"/>
  <c r="AN27" i="71"/>
  <c r="AR27" i="71" s="1"/>
  <c r="BJ27" i="71" s="1"/>
  <c r="BN27" i="71" s="1"/>
  <c r="BR27" i="71" s="1"/>
  <c r="BW27" i="71" s="1"/>
  <c r="CB27" i="71" s="1"/>
  <c r="AM29" i="71"/>
  <c r="AN32" i="71"/>
  <c r="AR32" i="71" s="1"/>
  <c r="BJ32" i="71" s="1"/>
  <c r="BN32" i="71" s="1"/>
  <c r="BR32" i="71" s="1"/>
  <c r="BW32" i="71" s="1"/>
  <c r="CB32" i="71" s="1"/>
  <c r="AN26" i="71"/>
  <c r="AO27" i="71"/>
  <c r="AM28" i="71"/>
  <c r="AQ28" i="71" s="1"/>
  <c r="AF30" i="73"/>
  <c r="AO30" i="73" s="1"/>
  <c r="BK30" i="73" s="1"/>
  <c r="BO30" i="73" s="1"/>
  <c r="BS30" i="73" s="1"/>
  <c r="BX30" i="73" s="1"/>
  <c r="CC30" i="73" s="1"/>
  <c r="AF24" i="73"/>
  <c r="AM24" i="73"/>
  <c r="AF28" i="73"/>
  <c r="AN24" i="73"/>
  <c r="AR24" i="73" s="1"/>
  <c r="BJ24" i="73" s="1"/>
  <c r="BN24" i="73" s="1"/>
  <c r="BR24" i="73" s="1"/>
  <c r="AM31" i="73"/>
  <c r="AQ31" i="73" s="1"/>
  <c r="AN28" i="73"/>
  <c r="AR28" i="73" s="1"/>
  <c r="BJ28" i="73" s="1"/>
  <c r="BN28" i="73" s="1"/>
  <c r="BR28" i="73" s="1"/>
  <c r="BW28" i="73" s="1"/>
  <c r="CB28" i="73" s="1"/>
  <c r="AO28" i="73"/>
  <c r="BK28" i="73" s="1"/>
  <c r="BO28" i="73" s="1"/>
  <c r="BS28" i="73" s="1"/>
  <c r="BX28" i="73" s="1"/>
  <c r="CC28" i="73" s="1"/>
  <c r="AN29" i="73"/>
  <c r="AR29" i="73" s="1"/>
  <c r="BJ29" i="73" s="1"/>
  <c r="BN29" i="73" s="1"/>
  <c r="BR29" i="73" s="1"/>
  <c r="BW29" i="73" s="1"/>
  <c r="CB29" i="73" s="1"/>
  <c r="AF26" i="73"/>
  <c r="AO26" i="73" s="1"/>
  <c r="BK26" i="73" s="1"/>
  <c r="BO26" i="73" s="1"/>
  <c r="BS26" i="73" s="1"/>
  <c r="BX26" i="73" s="1"/>
  <c r="CC26" i="73" s="1"/>
  <c r="AF28" i="72"/>
  <c r="AO28" i="72" s="1"/>
  <c r="BK28" i="72" s="1"/>
  <c r="BO28" i="72" s="1"/>
  <c r="BS28" i="72" s="1"/>
  <c r="BX28" i="72" s="1"/>
  <c r="CC28" i="72" s="1"/>
  <c r="AN23" i="72"/>
  <c r="AR23" i="72" s="1"/>
  <c r="BJ23" i="72" s="1"/>
  <c r="BN23" i="72" s="1"/>
  <c r="BR23" i="72" s="1"/>
  <c r="AN27" i="72"/>
  <c r="AF24" i="72"/>
  <c r="AN26" i="72"/>
  <c r="AM28" i="72"/>
  <c r="AQ28" i="72" s="1"/>
  <c r="AR27" i="72"/>
  <c r="BJ27" i="72" s="1"/>
  <c r="BN27" i="72" s="1"/>
  <c r="BR27" i="72" s="1"/>
  <c r="BW27" i="72" s="1"/>
  <c r="CB27" i="72" s="1"/>
  <c r="AO29" i="72"/>
  <c r="BK29" i="72" s="1"/>
  <c r="BO29" i="72" s="1"/>
  <c r="BS29" i="72" s="1"/>
  <c r="BX29" i="72" s="1"/>
  <c r="CC29" i="72" s="1"/>
  <c r="BG30" i="72"/>
  <c r="AM31" i="72"/>
  <c r="AQ31" i="72" s="1"/>
  <c r="BG26" i="72"/>
  <c r="AF27" i="72"/>
  <c r="AO27" i="72" s="1"/>
  <c r="AF30" i="72"/>
  <c r="AO30" i="72" s="1"/>
  <c r="AN31" i="72"/>
  <c r="AR31" i="72" s="1"/>
  <c r="BJ31" i="72" s="1"/>
  <c r="BN31" i="72" s="1"/>
  <c r="BR31" i="72" s="1"/>
  <c r="BW31" i="72" s="1"/>
  <c r="CB31" i="72" s="1"/>
  <c r="AN28" i="72"/>
  <c r="AR28" i="72" s="1"/>
  <c r="BJ28" i="72" s="1"/>
  <c r="BN28" i="72" s="1"/>
  <c r="BR28" i="72" s="1"/>
  <c r="BW28" i="72" s="1"/>
  <c r="CB28" i="72" s="1"/>
  <c r="AG33" i="72"/>
  <c r="CK25" i="72" s="1"/>
  <c r="CL25" i="72" s="1"/>
  <c r="AH33" i="72"/>
  <c r="AF26" i="72"/>
  <c r="AO26" i="72" s="1"/>
  <c r="AS26" i="72" s="1"/>
  <c r="AM27" i="72"/>
  <c r="AQ27" i="72" s="1"/>
  <c r="AN30" i="72"/>
  <c r="AR30" i="72" s="1"/>
  <c r="BJ30" i="72" s="1"/>
  <c r="BN30" i="72" s="1"/>
  <c r="BR30" i="72" s="1"/>
  <c r="BW30" i="72" s="1"/>
  <c r="CB30" i="72" s="1"/>
  <c r="BI27" i="71"/>
  <c r="BM27" i="71" s="1"/>
  <c r="BQ27" i="71" s="1"/>
  <c r="AF24" i="71"/>
  <c r="AO24" i="71" s="1"/>
  <c r="AS24" i="71" s="1"/>
  <c r="AF27" i="73"/>
  <c r="AO27" i="73" s="1"/>
  <c r="AS27" i="73" s="1"/>
  <c r="AM26" i="73"/>
  <c r="AQ26" i="73" s="1"/>
  <c r="AK33" i="73"/>
  <c r="CD33" i="74"/>
  <c r="BV40" i="74"/>
  <c r="CK32" i="74"/>
  <c r="CL32" i="74" s="1"/>
  <c r="AN27" i="73"/>
  <c r="AR27" i="73" s="1"/>
  <c r="BJ27" i="73" s="1"/>
  <c r="BN27" i="73" s="1"/>
  <c r="BR27" i="73" s="1"/>
  <c r="AN26" i="73"/>
  <c r="AR26" i="73" s="1"/>
  <c r="BJ26" i="73" s="1"/>
  <c r="BN26" i="73" s="1"/>
  <c r="BR26" i="73" s="1"/>
  <c r="AN30" i="73"/>
  <c r="AR30" i="73" s="1"/>
  <c r="BJ30" i="73" s="1"/>
  <c r="BN30" i="73" s="1"/>
  <c r="BR30" i="73" s="1"/>
  <c r="BW30" i="73" s="1"/>
  <c r="CB30" i="73" s="1"/>
  <c r="AN31" i="73"/>
  <c r="AR31" i="73" s="1"/>
  <c r="BJ31" i="73" s="1"/>
  <c r="BN31" i="73" s="1"/>
  <c r="BR31" i="73" s="1"/>
  <c r="BW31" i="73" s="1"/>
  <c r="CB31" i="73" s="1"/>
  <c r="BG28" i="73"/>
  <c r="BG29" i="73"/>
  <c r="BG30" i="73"/>
  <c r="CK24" i="73"/>
  <c r="CL24" i="73" s="1"/>
  <c r="AH33" i="73"/>
  <c r="AN25" i="73"/>
  <c r="AR25" i="73" s="1"/>
  <c r="BJ25" i="73" s="1"/>
  <c r="BN25" i="73" s="1"/>
  <c r="BR25" i="73" s="1"/>
  <c r="AM23" i="73"/>
  <c r="AQ23" i="73" s="1"/>
  <c r="AF23" i="73"/>
  <c r="AO23" i="73" s="1"/>
  <c r="BK23" i="73" s="1"/>
  <c r="BO23" i="73" s="1"/>
  <c r="BS23" i="73" s="1"/>
  <c r="AI33" i="73"/>
  <c r="BG32" i="73"/>
  <c r="AN23" i="73"/>
  <c r="AR23" i="73" s="1"/>
  <c r="BJ23" i="73" s="1"/>
  <c r="BN23" i="73" s="1"/>
  <c r="AM27" i="73"/>
  <c r="AQ27" i="73" s="1"/>
  <c r="BG31" i="73"/>
  <c r="AQ24" i="73"/>
  <c r="AO25" i="73"/>
  <c r="BK25" i="73" s="1"/>
  <c r="BO25" i="73" s="1"/>
  <c r="BS25" i="73" s="1"/>
  <c r="BX25" i="73" s="1"/>
  <c r="CC25" i="73" s="1"/>
  <c r="BV31" i="73"/>
  <c r="BV29" i="73"/>
  <c r="AS30" i="73"/>
  <c r="BV30" i="73"/>
  <c r="BK29" i="73"/>
  <c r="BO29" i="73" s="1"/>
  <c r="BS29" i="73" s="1"/>
  <c r="BX29" i="73" s="1"/>
  <c r="CC29" i="73" s="1"/>
  <c r="AS29" i="73"/>
  <c r="BV32" i="73"/>
  <c r="AO31" i="73"/>
  <c r="BK31" i="73" s="1"/>
  <c r="BO31" i="73" s="1"/>
  <c r="BS31" i="73" s="1"/>
  <c r="BX31" i="73" s="1"/>
  <c r="CC31" i="73" s="1"/>
  <c r="AO32" i="73"/>
  <c r="BK32" i="73" s="1"/>
  <c r="BO32" i="73" s="1"/>
  <c r="BS32" i="73" s="1"/>
  <c r="BX32" i="73" s="1"/>
  <c r="CC32" i="73" s="1"/>
  <c r="BV28" i="73"/>
  <c r="AO24" i="73"/>
  <c r="BK24" i="73" s="1"/>
  <c r="BO24" i="73" s="1"/>
  <c r="BS24" i="73" s="1"/>
  <c r="AG33" i="73"/>
  <c r="CK25" i="73" s="1"/>
  <c r="CL25" i="73" s="1"/>
  <c r="AM28" i="73"/>
  <c r="AQ28" i="73" s="1"/>
  <c r="AM32" i="73"/>
  <c r="AQ32" i="73" s="1"/>
  <c r="AM25" i="73"/>
  <c r="AQ25" i="73" s="1"/>
  <c r="CK30" i="73"/>
  <c r="CL30" i="73" s="1"/>
  <c r="AM29" i="73"/>
  <c r="AQ29" i="73" s="1"/>
  <c r="AJ33" i="73"/>
  <c r="CG12" i="73"/>
  <c r="C17" i="73" s="1"/>
  <c r="BB27" i="73" s="1"/>
  <c r="CH12" i="73"/>
  <c r="CI12" i="73"/>
  <c r="AM30" i="73"/>
  <c r="AQ30" i="73" s="1"/>
  <c r="AR32" i="73"/>
  <c r="BJ32" i="73" s="1"/>
  <c r="BN32" i="73" s="1"/>
  <c r="BR32" i="73" s="1"/>
  <c r="BW32" i="73" s="1"/>
  <c r="CB32" i="73" s="1"/>
  <c r="AO32" i="72"/>
  <c r="BK32" i="72" s="1"/>
  <c r="BO32" i="72" s="1"/>
  <c r="BS32" i="72" s="1"/>
  <c r="BX32" i="72" s="1"/>
  <c r="CC32" i="72" s="1"/>
  <c r="BI31" i="72"/>
  <c r="BM31" i="72" s="1"/>
  <c r="BQ31" i="72" s="1"/>
  <c r="AN25" i="72"/>
  <c r="AR25" i="72" s="1"/>
  <c r="BJ25" i="72" s="1"/>
  <c r="BN25" i="72" s="1"/>
  <c r="BR25" i="72" s="1"/>
  <c r="AR26" i="72"/>
  <c r="BJ26" i="72" s="1"/>
  <c r="BN26" i="72" s="1"/>
  <c r="BR26" i="72" s="1"/>
  <c r="BW26" i="72" s="1"/>
  <c r="CB26" i="72" s="1"/>
  <c r="BG29" i="72"/>
  <c r="AF25" i="72"/>
  <c r="AO25" i="72" s="1"/>
  <c r="AM25" i="72"/>
  <c r="AQ25" i="72" s="1"/>
  <c r="BG28" i="72"/>
  <c r="BG31" i="72"/>
  <c r="BG32" i="72"/>
  <c r="AK33" i="72"/>
  <c r="AO24" i="72"/>
  <c r="BK24" i="72" s="1"/>
  <c r="BO24" i="72" s="1"/>
  <c r="BS24" i="72" s="1"/>
  <c r="BX24" i="72" s="1"/>
  <c r="CC24" i="72" s="1"/>
  <c r="BV29" i="72"/>
  <c r="AM23" i="72"/>
  <c r="AQ23" i="72" s="1"/>
  <c r="CA30" i="72"/>
  <c r="BG27" i="72"/>
  <c r="BV28" i="72"/>
  <c r="BI26" i="72"/>
  <c r="BM26" i="72" s="1"/>
  <c r="BQ26" i="72" s="1"/>
  <c r="AM26" i="72"/>
  <c r="AQ26" i="72" s="1"/>
  <c r="AS28" i="72"/>
  <c r="AM24" i="72"/>
  <c r="AQ24" i="72" s="1"/>
  <c r="CG12" i="72"/>
  <c r="C17" i="72" s="1"/>
  <c r="CJ12" i="72"/>
  <c r="CH12" i="72"/>
  <c r="CI12" i="72"/>
  <c r="AS29" i="72"/>
  <c r="AR29" i="72"/>
  <c r="BJ29" i="72" s="1"/>
  <c r="BN29" i="72" s="1"/>
  <c r="BR29" i="72" s="1"/>
  <c r="BW29" i="72" s="1"/>
  <c r="CB29" i="72" s="1"/>
  <c r="AQ29" i="72"/>
  <c r="BK31" i="72"/>
  <c r="BO31" i="72" s="1"/>
  <c r="BS31" i="72" s="1"/>
  <c r="BX31" i="72" s="1"/>
  <c r="CC31" i="72" s="1"/>
  <c r="AS31" i="72"/>
  <c r="BV27" i="72"/>
  <c r="AI33" i="72"/>
  <c r="AF23" i="72"/>
  <c r="AO23" i="72" s="1"/>
  <c r="CK30" i="72"/>
  <c r="CL30" i="72" s="1"/>
  <c r="AN24" i="72"/>
  <c r="AR24" i="72" s="1"/>
  <c r="BJ24" i="72" s="1"/>
  <c r="BN24" i="72" s="1"/>
  <c r="BR24" i="72" s="1"/>
  <c r="BV32" i="72"/>
  <c r="CK24" i="72"/>
  <c r="CL24" i="72" s="1"/>
  <c r="AM30" i="72"/>
  <c r="AQ30" i="72" s="1"/>
  <c r="AR32" i="72"/>
  <c r="BJ32" i="72" s="1"/>
  <c r="BN32" i="72" s="1"/>
  <c r="BR32" i="72" s="1"/>
  <c r="BW32" i="72" s="1"/>
  <c r="CB32" i="72" s="1"/>
  <c r="AJ33" i="72"/>
  <c r="AH33" i="71"/>
  <c r="AM24" i="71"/>
  <c r="AQ24" i="71" s="1"/>
  <c r="AN23" i="71"/>
  <c r="AR23" i="71" s="1"/>
  <c r="BJ23" i="71" s="1"/>
  <c r="BN23" i="71" s="1"/>
  <c r="BR23" i="71" s="1"/>
  <c r="BG31" i="71"/>
  <c r="AG33" i="71"/>
  <c r="CK25" i="71" s="1"/>
  <c r="CL25" i="71" s="1"/>
  <c r="BG26" i="71"/>
  <c r="AK33" i="71"/>
  <c r="AN24" i="71"/>
  <c r="AR24" i="71" s="1"/>
  <c r="BJ24" i="71" s="1"/>
  <c r="BN24" i="71" s="1"/>
  <c r="BR24" i="71" s="1"/>
  <c r="AN25" i="71"/>
  <c r="AR25" i="71" s="1"/>
  <c r="BJ25" i="71" s="1"/>
  <c r="BN25" i="71" s="1"/>
  <c r="BR25" i="71" s="1"/>
  <c r="BG28" i="71"/>
  <c r="AO32" i="71"/>
  <c r="BK32" i="71" s="1"/>
  <c r="BO32" i="71" s="1"/>
  <c r="BS32" i="71" s="1"/>
  <c r="BG32" i="71"/>
  <c r="BG29" i="71"/>
  <c r="BG30" i="71"/>
  <c r="AS31" i="71"/>
  <c r="BG27" i="71"/>
  <c r="AS28" i="71"/>
  <c r="BV30" i="71"/>
  <c r="AO30" i="71"/>
  <c r="BK30" i="71" s="1"/>
  <c r="BO30" i="71" s="1"/>
  <c r="BS30" i="71" s="1"/>
  <c r="BX30" i="71" s="1"/>
  <c r="CC30" i="71" s="1"/>
  <c r="BV26" i="71"/>
  <c r="AO29" i="71"/>
  <c r="BK29" i="71" s="1"/>
  <c r="BO29" i="71" s="1"/>
  <c r="BS29" i="71" s="1"/>
  <c r="BX29" i="71" s="1"/>
  <c r="CC29" i="71" s="1"/>
  <c r="AO23" i="71"/>
  <c r="BK27" i="71"/>
  <c r="BO27" i="71" s="1"/>
  <c r="BS27" i="71" s="1"/>
  <c r="BX27" i="71" s="1"/>
  <c r="CC27" i="71" s="1"/>
  <c r="AS27" i="71"/>
  <c r="BV27" i="71"/>
  <c r="AS32" i="71"/>
  <c r="BV29" i="71"/>
  <c r="AS26" i="71"/>
  <c r="BK26" i="71"/>
  <c r="BO26" i="71" s="1"/>
  <c r="BS26" i="71" s="1"/>
  <c r="BX26" i="71" s="1"/>
  <c r="CC26" i="71" s="1"/>
  <c r="BV28" i="71"/>
  <c r="BT28" i="71"/>
  <c r="BV32" i="71"/>
  <c r="AM25" i="71"/>
  <c r="AQ25" i="71" s="1"/>
  <c r="CK30" i="71"/>
  <c r="CL30" i="71" s="1"/>
  <c r="AQ31" i="71"/>
  <c r="BI31" i="71"/>
  <c r="BM31" i="71" s="1"/>
  <c r="BQ31" i="71" s="1"/>
  <c r="AI33" i="71"/>
  <c r="AM26" i="71"/>
  <c r="AQ26" i="71" s="1"/>
  <c r="AF25" i="71"/>
  <c r="AO25" i="71" s="1"/>
  <c r="AM23" i="71"/>
  <c r="AQ23" i="71" s="1"/>
  <c r="CK24" i="71"/>
  <c r="CL24" i="71" s="1"/>
  <c r="AM30" i="71"/>
  <c r="AQ30" i="71" s="1"/>
  <c r="CI12" i="71"/>
  <c r="CJ12" i="71"/>
  <c r="AQ29" i="71"/>
  <c r="CG12" i="71"/>
  <c r="C17" i="71" s="1"/>
  <c r="BE25" i="71" s="1"/>
  <c r="AJ33" i="71"/>
  <c r="BD24" i="71" l="1"/>
  <c r="AX24" i="71"/>
  <c r="AX25" i="71"/>
  <c r="AZ23" i="71"/>
  <c r="AZ24" i="71"/>
  <c r="BF23" i="71"/>
  <c r="BD25" i="71"/>
  <c r="BD33" i="71" s="1"/>
  <c r="AU23" i="71"/>
  <c r="AU33" i="71" s="1"/>
  <c r="AU24" i="71"/>
  <c r="AW24" i="71"/>
  <c r="AX23" i="71"/>
  <c r="BC25" i="71"/>
  <c r="AW25" i="71"/>
  <c r="BG25" i="71" s="1"/>
  <c r="BI25" i="71" s="1"/>
  <c r="BM25" i="71" s="1"/>
  <c r="BQ25" i="71" s="1"/>
  <c r="BE23" i="71"/>
  <c r="BE33" i="71" s="1"/>
  <c r="AW23" i="71"/>
  <c r="BG23" i="71" s="1"/>
  <c r="BI23" i="71" s="1"/>
  <c r="BM23" i="71" s="1"/>
  <c r="BE24" i="71"/>
  <c r="BB24" i="71"/>
  <c r="BD23" i="71"/>
  <c r="AV23" i="71"/>
  <c r="AV33" i="71" s="1"/>
  <c r="AY24" i="71"/>
  <c r="BC23" i="71"/>
  <c r="BB25" i="71"/>
  <c r="AY23" i="71"/>
  <c r="AY33" i="71" s="1"/>
  <c r="AY25" i="71"/>
  <c r="AV24" i="71"/>
  <c r="BC24" i="71"/>
  <c r="AZ25" i="71"/>
  <c r="BA24" i="71"/>
  <c r="AS30" i="71"/>
  <c r="BB23" i="71"/>
  <c r="BB33" i="71" s="1"/>
  <c r="BA23" i="71"/>
  <c r="BA33" i="71" s="1"/>
  <c r="BF24" i="71"/>
  <c r="BF25" i="71"/>
  <c r="BA25" i="71"/>
  <c r="BT29" i="73"/>
  <c r="AS28" i="73"/>
  <c r="BK27" i="73"/>
  <c r="BO27" i="73" s="1"/>
  <c r="BS27" i="73" s="1"/>
  <c r="BX27" i="73" s="1"/>
  <c r="CC27" i="73" s="1"/>
  <c r="BT32" i="72"/>
  <c r="BT31" i="72"/>
  <c r="BK26" i="72"/>
  <c r="BO26" i="72" s="1"/>
  <c r="BS26" i="72" s="1"/>
  <c r="BX26" i="72" s="1"/>
  <c r="CC26" i="72" s="1"/>
  <c r="AX33" i="71"/>
  <c r="BK24" i="71"/>
  <c r="BO24" i="71" s="1"/>
  <c r="BS24" i="71" s="1"/>
  <c r="AZ33" i="71"/>
  <c r="AS23" i="73"/>
  <c r="BC27" i="73"/>
  <c r="AX27" i="73"/>
  <c r="BE27" i="73"/>
  <c r="BC26" i="73"/>
  <c r="AW27" i="73"/>
  <c r="BB26" i="73"/>
  <c r="BE26" i="73"/>
  <c r="AY26" i="73"/>
  <c r="BA26" i="73"/>
  <c r="AU27" i="73"/>
  <c r="AU25" i="73"/>
  <c r="BA27" i="73"/>
  <c r="AV26" i="73"/>
  <c r="AV27" i="73"/>
  <c r="AU26" i="73"/>
  <c r="BD27" i="73"/>
  <c r="AY27" i="73"/>
  <c r="AW26" i="73"/>
  <c r="BF27" i="73"/>
  <c r="BF26" i="73"/>
  <c r="AZ27" i="73"/>
  <c r="AZ26" i="73"/>
  <c r="BD26" i="73"/>
  <c r="BT30" i="73"/>
  <c r="AX26" i="73"/>
  <c r="AV25" i="73"/>
  <c r="AS24" i="73"/>
  <c r="AS26" i="73"/>
  <c r="AS25" i="73"/>
  <c r="BS33" i="73"/>
  <c r="BS34" i="73" s="1"/>
  <c r="AS32" i="73"/>
  <c r="AS31" i="73"/>
  <c r="BT32" i="73"/>
  <c r="BT31" i="73"/>
  <c r="BA25" i="73"/>
  <c r="BC24" i="73"/>
  <c r="AU24" i="73"/>
  <c r="BF23" i="73"/>
  <c r="AX23" i="73"/>
  <c r="AZ24" i="73"/>
  <c r="BB25" i="73"/>
  <c r="AZ25" i="73"/>
  <c r="BB24" i="73"/>
  <c r="BE23" i="73"/>
  <c r="AW23" i="73"/>
  <c r="BF25" i="73"/>
  <c r="AX25" i="73"/>
  <c r="BC23" i="73"/>
  <c r="BB23" i="73"/>
  <c r="AV24" i="73"/>
  <c r="AY25" i="73"/>
  <c r="BA24" i="73"/>
  <c r="BD23" i="73"/>
  <c r="AV23" i="73"/>
  <c r="AU23" i="73"/>
  <c r="BE24" i="73"/>
  <c r="BD24" i="73"/>
  <c r="AY23" i="73"/>
  <c r="BE25" i="73"/>
  <c r="AW25" i="73"/>
  <c r="AY24" i="73"/>
  <c r="AZ23" i="73"/>
  <c r="BD25" i="73"/>
  <c r="BF24" i="73"/>
  <c r="AX24" i="73"/>
  <c r="BA23" i="73"/>
  <c r="BC25" i="73"/>
  <c r="AW24" i="73"/>
  <c r="CA30" i="73"/>
  <c r="CD30" i="73" s="1"/>
  <c r="BY30" i="73"/>
  <c r="BR23" i="73"/>
  <c r="BN33" i="73"/>
  <c r="BN34" i="73" s="1"/>
  <c r="BT28" i="73"/>
  <c r="CA32" i="73"/>
  <c r="CD32" i="73" s="1"/>
  <c r="BY32" i="73"/>
  <c r="BY31" i="73"/>
  <c r="CA31" i="73"/>
  <c r="CD31" i="73" s="1"/>
  <c r="CA28" i="73"/>
  <c r="CD28" i="73" s="1"/>
  <c r="BY28" i="73"/>
  <c r="CA29" i="73"/>
  <c r="CD29" i="73" s="1"/>
  <c r="BY29" i="73"/>
  <c r="BV31" i="72"/>
  <c r="CA31" i="72" s="1"/>
  <c r="CD31" i="72" s="1"/>
  <c r="AS24" i="72"/>
  <c r="AS32" i="72"/>
  <c r="BT28" i="72"/>
  <c r="BK25" i="72"/>
  <c r="BO25" i="72" s="1"/>
  <c r="BS25" i="72" s="1"/>
  <c r="BX25" i="72" s="1"/>
  <c r="CC25" i="72" s="1"/>
  <c r="AS25" i="72"/>
  <c r="BR33" i="72"/>
  <c r="BR34" i="72" s="1"/>
  <c r="CA27" i="72"/>
  <c r="BC25" i="72"/>
  <c r="BE24" i="72"/>
  <c r="AW24" i="72"/>
  <c r="AZ23" i="72"/>
  <c r="BD23" i="72"/>
  <c r="AU23" i="72"/>
  <c r="BB25" i="72"/>
  <c r="BD24" i="72"/>
  <c r="AV24" i="72"/>
  <c r="AY23" i="72"/>
  <c r="AY25" i="72"/>
  <c r="BA25" i="72"/>
  <c r="BC24" i="72"/>
  <c r="AU24" i="72"/>
  <c r="BF23" i="72"/>
  <c r="AX23" i="72"/>
  <c r="BA24" i="72"/>
  <c r="AV23" i="72"/>
  <c r="AZ25" i="72"/>
  <c r="BB24" i="72"/>
  <c r="BE23" i="72"/>
  <c r="AW23" i="72"/>
  <c r="BF25" i="72"/>
  <c r="AX25" i="72"/>
  <c r="AZ24" i="72"/>
  <c r="BC23" i="72"/>
  <c r="BD25" i="72"/>
  <c r="AW25" i="72"/>
  <c r="BA23" i="72"/>
  <c r="BF24" i="72"/>
  <c r="AY24" i="72"/>
  <c r="BE25" i="72"/>
  <c r="BB23" i="72"/>
  <c r="AX24" i="72"/>
  <c r="BK23" i="72"/>
  <c r="BO23" i="72" s="1"/>
  <c r="AS23" i="72"/>
  <c r="BW24" i="72"/>
  <c r="CB24" i="72" s="1"/>
  <c r="CA32" i="72"/>
  <c r="CD32" i="72" s="1"/>
  <c r="BY32" i="72"/>
  <c r="BT26" i="72"/>
  <c r="BV26" i="72"/>
  <c r="BK30" i="72"/>
  <c r="BO30" i="72" s="1"/>
  <c r="BS30" i="72" s="1"/>
  <c r="AS30" i="72"/>
  <c r="BK27" i="72"/>
  <c r="BO27" i="72" s="1"/>
  <c r="BS27" i="72" s="1"/>
  <c r="AS27" i="72"/>
  <c r="BT29" i="72"/>
  <c r="BY29" i="72"/>
  <c r="CA29" i="72"/>
  <c r="CD29" i="72" s="1"/>
  <c r="CA28" i="72"/>
  <c r="CD28" i="72" s="1"/>
  <c r="BY28" i="72"/>
  <c r="BN33" i="72"/>
  <c r="BN34" i="72" s="1"/>
  <c r="BC33" i="71"/>
  <c r="BF33" i="71"/>
  <c r="BG24" i="71"/>
  <c r="BI24" i="71" s="1"/>
  <c r="BM24" i="71" s="1"/>
  <c r="BQ24" i="71" s="1"/>
  <c r="BX32" i="71"/>
  <c r="CC32" i="71" s="1"/>
  <c r="BT32" i="71"/>
  <c r="BK25" i="71"/>
  <c r="BO25" i="71" s="1"/>
  <c r="BS25" i="71" s="1"/>
  <c r="AS25" i="71"/>
  <c r="BT29" i="71"/>
  <c r="CA27" i="71"/>
  <c r="CD27" i="71" s="1"/>
  <c r="BY27" i="71"/>
  <c r="CA29" i="71"/>
  <c r="CD29" i="71" s="1"/>
  <c r="BY29" i="71"/>
  <c r="BK23" i="71"/>
  <c r="BO23" i="71" s="1"/>
  <c r="AS23" i="71"/>
  <c r="BN33" i="71"/>
  <c r="BN34" i="71" s="1"/>
  <c r="CA32" i="71"/>
  <c r="BR33" i="71"/>
  <c r="BR34" i="71" s="1"/>
  <c r="CA30" i="71"/>
  <c r="CD30" i="71" s="1"/>
  <c r="BY30" i="71"/>
  <c r="CA26" i="71"/>
  <c r="CD26" i="71" s="1"/>
  <c r="BY26" i="71"/>
  <c r="BT31" i="71"/>
  <c r="BV31" i="71"/>
  <c r="BT27" i="71"/>
  <c r="BT30" i="71"/>
  <c r="CA28" i="71"/>
  <c r="CD28" i="71" s="1"/>
  <c r="BY28" i="71"/>
  <c r="BT26" i="71"/>
  <c r="AS29" i="71"/>
  <c r="AW33" i="71" l="1"/>
  <c r="BO33" i="73"/>
  <c r="BO34" i="73" s="1"/>
  <c r="BA33" i="72"/>
  <c r="AV33" i="72"/>
  <c r="BY31" i="72"/>
  <c r="BW23" i="71"/>
  <c r="BT24" i="71"/>
  <c r="BX24" i="73"/>
  <c r="BG27" i="73"/>
  <c r="BI27" i="73" s="1"/>
  <c r="BM27" i="73" s="1"/>
  <c r="BQ27" i="73" s="1"/>
  <c r="BT27" i="73" s="1"/>
  <c r="BG26" i="73"/>
  <c r="BI26" i="73" s="1"/>
  <c r="BM26" i="73" s="1"/>
  <c r="BQ26" i="73" s="1"/>
  <c r="BT26" i="73" s="1"/>
  <c r="AW33" i="73"/>
  <c r="BB33" i="73"/>
  <c r="AV33" i="73"/>
  <c r="BG24" i="73"/>
  <c r="BI24" i="73" s="1"/>
  <c r="BM24" i="73" s="1"/>
  <c r="BQ24" i="73" s="1"/>
  <c r="BC33" i="73"/>
  <c r="BR33" i="73"/>
  <c r="BG23" i="73"/>
  <c r="AU33" i="73"/>
  <c r="AX33" i="73"/>
  <c r="AZ33" i="73"/>
  <c r="BF33" i="73"/>
  <c r="BD33" i="73"/>
  <c r="BG25" i="73"/>
  <c r="BI25" i="73" s="1"/>
  <c r="BM25" i="73" s="1"/>
  <c r="BQ25" i="73" s="1"/>
  <c r="BE33" i="73"/>
  <c r="BA33" i="73"/>
  <c r="AY33" i="73"/>
  <c r="BX23" i="73"/>
  <c r="BC33" i="72"/>
  <c r="AY33" i="72"/>
  <c r="BB33" i="72"/>
  <c r="AW33" i="72"/>
  <c r="BY26" i="72"/>
  <c r="CA26" i="72"/>
  <c r="CD26" i="72" s="1"/>
  <c r="BX30" i="72"/>
  <c r="BT30" i="72"/>
  <c r="AX33" i="72"/>
  <c r="BF33" i="72"/>
  <c r="BG24" i="72"/>
  <c r="BI24" i="72" s="1"/>
  <c r="BM24" i="72" s="1"/>
  <c r="BQ24" i="72" s="1"/>
  <c r="BG23" i="72"/>
  <c r="AU33" i="72"/>
  <c r="BW23" i="72"/>
  <c r="BE33" i="72"/>
  <c r="BD33" i="72"/>
  <c r="BX27" i="72"/>
  <c r="BT27" i="72"/>
  <c r="BG25" i="72"/>
  <c r="BI25" i="72" s="1"/>
  <c r="BM25" i="72" s="1"/>
  <c r="BQ25" i="72" s="1"/>
  <c r="AZ33" i="72"/>
  <c r="BW25" i="72"/>
  <c r="CB25" i="72" s="1"/>
  <c r="BS23" i="72"/>
  <c r="BO33" i="72"/>
  <c r="BO34" i="72" s="1"/>
  <c r="BQ23" i="71"/>
  <c r="BQ33" i="71" s="1"/>
  <c r="BM33" i="71"/>
  <c r="BM34" i="71" s="1"/>
  <c r="BG33" i="71"/>
  <c r="BW25" i="71"/>
  <c r="CB25" i="71" s="1"/>
  <c r="BW24" i="71"/>
  <c r="CB24" i="71" s="1"/>
  <c r="BY32" i="71"/>
  <c r="CD32" i="71"/>
  <c r="CA31" i="71"/>
  <c r="CD31" i="71" s="1"/>
  <c r="BY31" i="71"/>
  <c r="BX25" i="71"/>
  <c r="BT25" i="71"/>
  <c r="BS23" i="71"/>
  <c r="BO33" i="71"/>
  <c r="BO34" i="71" s="1"/>
  <c r="BW26" i="73" l="1"/>
  <c r="CB26" i="73" s="1"/>
  <c r="BW27" i="73"/>
  <c r="CB27" i="73" s="1"/>
  <c r="BW23" i="73"/>
  <c r="BG33" i="73"/>
  <c r="BI23" i="73"/>
  <c r="BM23" i="73" s="1"/>
  <c r="BT25" i="73"/>
  <c r="BR34" i="73"/>
  <c r="BW24" i="73"/>
  <c r="CB24" i="73" s="1"/>
  <c r="BW25" i="73"/>
  <c r="CB25" i="73" s="1"/>
  <c r="BX33" i="73"/>
  <c r="BT24" i="73"/>
  <c r="BG33" i="72"/>
  <c r="BI23" i="72"/>
  <c r="BM23" i="72" s="1"/>
  <c r="BT24" i="72"/>
  <c r="BT25" i="72"/>
  <c r="CC27" i="72"/>
  <c r="CD27" i="72" s="1"/>
  <c r="BY27" i="72"/>
  <c r="BS33" i="72"/>
  <c r="BS34" i="72" s="1"/>
  <c r="BW33" i="72"/>
  <c r="BW34" i="72" s="1"/>
  <c r="CB23" i="72"/>
  <c r="CB33" i="72" s="1"/>
  <c r="BW40" i="72" s="1"/>
  <c r="CC30" i="72"/>
  <c r="CD30" i="72" s="1"/>
  <c r="BY30" i="72"/>
  <c r="BV24" i="71"/>
  <c r="BQ34" i="71"/>
  <c r="BV25" i="71"/>
  <c r="CA25" i="71" s="1"/>
  <c r="BW33" i="71"/>
  <c r="BV23" i="71"/>
  <c r="CC25" i="71"/>
  <c r="BS33" i="71"/>
  <c r="BT23" i="71"/>
  <c r="BX23" i="72" l="1"/>
  <c r="BX23" i="71"/>
  <c r="BX24" i="71"/>
  <c r="BX34" i="73"/>
  <c r="BW33" i="73"/>
  <c r="CC23" i="73"/>
  <c r="BQ23" i="73"/>
  <c r="BM33" i="73"/>
  <c r="BM34" i="73" s="1"/>
  <c r="BX33" i="72"/>
  <c r="BX34" i="72" s="1"/>
  <c r="BM33" i="72"/>
  <c r="BM34" i="72" s="1"/>
  <c r="BQ23" i="72"/>
  <c r="CA24" i="71"/>
  <c r="BY25" i="71"/>
  <c r="CD25" i="71"/>
  <c r="BV33" i="71"/>
  <c r="BV34" i="71" s="1"/>
  <c r="BW34" i="71"/>
  <c r="CB23" i="71"/>
  <c r="CB33" i="71" s="1"/>
  <c r="BW40" i="71" s="1"/>
  <c r="BY23" i="71"/>
  <c r="BS34" i="71"/>
  <c r="BT33" i="71"/>
  <c r="BX33" i="71" l="1"/>
  <c r="CC23" i="71" s="1"/>
  <c r="BY24" i="71"/>
  <c r="CC24" i="73"/>
  <c r="CC33" i="73" s="1"/>
  <c r="BX40" i="73" s="1"/>
  <c r="BQ33" i="73"/>
  <c r="BT23" i="73"/>
  <c r="BW34" i="73"/>
  <c r="CB23" i="73"/>
  <c r="CB33" i="73" s="1"/>
  <c r="BW40" i="73" s="1"/>
  <c r="BQ33" i="72"/>
  <c r="BV23" i="72" s="1"/>
  <c r="BT23" i="72"/>
  <c r="CC23" i="72"/>
  <c r="CC33" i="72" s="1"/>
  <c r="BX40" i="72" s="1"/>
  <c r="CA23" i="71"/>
  <c r="CA33" i="71" s="1"/>
  <c r="BV40" i="71" s="1"/>
  <c r="BY33" i="71" l="1"/>
  <c r="BX34" i="71"/>
  <c r="CC24" i="71"/>
  <c r="CD24" i="71" s="1"/>
  <c r="BV23" i="73"/>
  <c r="BY23" i="73" s="1"/>
  <c r="BV27" i="73"/>
  <c r="BV26" i="73"/>
  <c r="BQ34" i="73"/>
  <c r="BT33" i="73"/>
  <c r="BV24" i="73"/>
  <c r="BV25" i="73"/>
  <c r="BY23" i="72"/>
  <c r="BT33" i="72"/>
  <c r="BQ34" i="72"/>
  <c r="BV24" i="72"/>
  <c r="BV25" i="72"/>
  <c r="CD23" i="71"/>
  <c r="CC33" i="71" l="1"/>
  <c r="CA26" i="73"/>
  <c r="CD26" i="73" s="1"/>
  <c r="BY26" i="73"/>
  <c r="BY27" i="73"/>
  <c r="CA27" i="73"/>
  <c r="CD27" i="73" s="1"/>
  <c r="CA24" i="73"/>
  <c r="CD24" i="73" s="1"/>
  <c r="BY24" i="73"/>
  <c r="BV33" i="73"/>
  <c r="CA25" i="73"/>
  <c r="CD25" i="73" s="1"/>
  <c r="BY25" i="73"/>
  <c r="CA25" i="72"/>
  <c r="CD25" i="72" s="1"/>
  <c r="BY25" i="72"/>
  <c r="BY24" i="72"/>
  <c r="CA24" i="72"/>
  <c r="CD24" i="72" s="1"/>
  <c r="BV33" i="72"/>
  <c r="CK28" i="71"/>
  <c r="CL28" i="71" s="1"/>
  <c r="CK32" i="71"/>
  <c r="CL32" i="71" s="1"/>
  <c r="CD33" i="71" l="1"/>
  <c r="BX40" i="71"/>
  <c r="BV34" i="73"/>
  <c r="BY33" i="73"/>
  <c r="CA23" i="73"/>
  <c r="BV34" i="72"/>
  <c r="BY33" i="72"/>
  <c r="CA23" i="72"/>
  <c r="CA33" i="73" l="1"/>
  <c r="CD23" i="73"/>
  <c r="CK28" i="73" s="1"/>
  <c r="CL28" i="73" s="1"/>
  <c r="CA33" i="72"/>
  <c r="CD23" i="72"/>
  <c r="CK28" i="72" s="1"/>
  <c r="CL28" i="72" s="1"/>
  <c r="CK32" i="73" l="1"/>
  <c r="CL32" i="73" s="1"/>
  <c r="BV40" i="73"/>
  <c r="CD33" i="73"/>
  <c r="CK32" i="72"/>
  <c r="CL32" i="72" s="1"/>
  <c r="Y12" i="72" s="1" a="1"/>
  <c r="Y12" i="72" s="1"/>
  <c r="CD33" i="72"/>
  <c r="BV40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22" authorId="0" shapeId="0" xr:uid="{E3DEDAFE-286D-4CD8-A109-98E14F358B1A}">
      <text>
        <r>
          <rPr>
            <sz val="9"/>
            <color indexed="81"/>
            <rFont val="MS P ゴシック"/>
            <family val="3"/>
            <charset val="128"/>
          </rPr>
          <t>現状､納通では判別不能｡
且つ､少なくともR7は該当世帯なし｡
あるとすれば年度途中で世帯員が増加して適用外になるケースか｡
標準化で判別可能になる可能性？</t>
        </r>
      </text>
    </comment>
    <comment ref="CG36" authorId="0" shapeId="0" xr:uid="{7E601611-A99A-4507-AF8E-BAD1C9F80231}">
      <text>
        <r>
          <rPr>
            <sz val="9"/>
            <color indexed="81"/>
            <rFont val="MS P ゴシック"/>
            <family val="3"/>
            <charset val="128"/>
          </rPr>
          <t>R7現在､納通からは1/2と1/4の見分けがつかないため､1/4の入力欄を非表示とした｡よって､停止している｡
1/2と1/4の両方に該当し､且つ賦課内訳を必要とするのは､年度途中で1/2から1/4に移行し､且つその後に単身世帯でなくなったような場合に限られる｡
極めて珍しいケースであり､また特定の月から1/4とすることが難しいため､どちらかのみの適用で計算する形を採っており､両方に○を付けた場合はどちらも無効としたため､エラーを用意した｡
(R7.7現在､R7は1/4適用の非単身世帯自体が存在せず)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22" authorId="0" shapeId="0" xr:uid="{79536A7D-84E4-4C91-9927-B0EFC2B5D36F}">
      <text>
        <r>
          <rPr>
            <sz val="9"/>
            <color indexed="81"/>
            <rFont val="MS P ゴシック"/>
            <family val="3"/>
            <charset val="128"/>
          </rPr>
          <t>現状､納通では判別不能｡
且つ､少なくともR7は該当世帯なし｡
あるとすれば年度途中で世帯員が増加して適用外になるケースか｡
標準化で判別可能になる可能性？</t>
        </r>
      </text>
    </comment>
    <comment ref="CG36" authorId="0" shapeId="0" xr:uid="{2E434CC3-3A77-4E13-A82E-AA73798EC17D}">
      <text>
        <r>
          <rPr>
            <sz val="9"/>
            <color indexed="81"/>
            <rFont val="MS P ゴシック"/>
            <family val="3"/>
            <charset val="128"/>
          </rPr>
          <t>R7現在､納通からは1/2と1/4の見分けがつかないため､1/4の入力欄を非表示とした｡よって､停止している｡
1/2と1/4の両方に該当し､且つ賦課内訳を必要とするのは､年度途中で1/2から1/4に移行し､且つその後に単身世帯でなくなったような場合に限られる｡
極めて珍しいケースであり､また特定の月から1/4とすることが難しいため､どちらかのみの適用で計算する形を採っており､両方に○を付けた場合はどちらも無効としたため､エラーを用意した｡
(R7.7現在､R7は1/4適用の非単身世帯自体が存在せず)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22" authorId="0" shapeId="0" xr:uid="{4F270A1C-8BD9-4761-B90B-D84391C220A5}">
      <text>
        <r>
          <rPr>
            <sz val="9"/>
            <color indexed="81"/>
            <rFont val="MS P ゴシック"/>
            <family val="3"/>
            <charset val="128"/>
          </rPr>
          <t>現状､納通では判別不能｡
且つ､少なくともR7は該当世帯なし｡
あるとすれば年度途中で世帯員が増加して適用外になるケースか｡
標準化で判別可能になる可能性？</t>
        </r>
      </text>
    </comment>
    <comment ref="CG36" authorId="0" shapeId="0" xr:uid="{90DD93E3-610D-4397-BC33-1AFCF6906EEA}">
      <text>
        <r>
          <rPr>
            <sz val="9"/>
            <color indexed="81"/>
            <rFont val="MS P ゴシック"/>
            <family val="3"/>
            <charset val="128"/>
          </rPr>
          <t>R7現在､納通からは1/2と1/4の見分けがつかないため､1/4の入力欄を非表示とした｡よって､停止している｡
1/2と1/4の両方に該当し､且つ賦課内訳を必要とするのは､年度途中で1/2から1/4に移行し､且つその後に単身世帯でなくなったような場合に限られる｡
極めて珍しいケースであり､また特定の月から1/4とすることが難しいため､どちらかのみの適用で計算する形を採っており､両方に○を付けた場合はどちらも無効としたため､エラーを用意した｡
(R7.7現在､R7は1/4適用の非単身世帯自体が存在せず)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22" authorId="0" shapeId="0" xr:uid="{67BB53AB-FA18-4F71-A3FB-2AEE1607F2B6}">
      <text>
        <r>
          <rPr>
            <sz val="9"/>
            <color indexed="81"/>
            <rFont val="MS P ゴシック"/>
            <family val="3"/>
            <charset val="128"/>
          </rPr>
          <t>現状､納通では判別不能｡
且つ､少なくともR7は該当世帯なし｡
あるとすれば年度途中で世帯員が増加して適用外になるケースか｡
標準化で判別可能になる可能性？</t>
        </r>
      </text>
    </comment>
    <comment ref="CG36" authorId="0" shapeId="0" xr:uid="{F2A7348C-4397-474C-BC14-4DB800E635DC}">
      <text>
        <r>
          <rPr>
            <sz val="9"/>
            <color indexed="81"/>
            <rFont val="MS P ゴシック"/>
            <family val="3"/>
            <charset val="128"/>
          </rPr>
          <t>R7現在､納通からは1/2と1/4の見分けがつかないため､1/4の入力欄を非表示とした｡よって､停止している｡
1/2と1/4の両方に該当し､且つ賦課内訳を必要とするのは､年度途中で1/2から1/4に移行し､且つその後に単身世帯でなくなったような場合に限られる｡
極めて珍しいケースであり､また特定の月から1/4とすることが難しいため､どちらかのみの適用で計算する形を採っており､両方に○を付けた場合はどちらも無効としたため､エラーを用意した｡
(R7.7現在､R7は1/4適用の非単身世帯自体が存在せず)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<sst xmlns="http://schemas.openxmlformats.org/spreadsheetml/2006/main" count="818" uniqueCount="136">
  <si>
    <t>医療</t>
    <rPh sb="0" eb="2">
      <t>イリョウ</t>
    </rPh>
    <phoneticPr fontId="2"/>
  </si>
  <si>
    <t>支援金</t>
    <rPh sb="0" eb="3">
      <t>シエンキン</t>
    </rPh>
    <phoneticPr fontId="2"/>
  </si>
  <si>
    <t>介護</t>
    <rPh sb="0" eb="2">
      <t>カイゴ</t>
    </rPh>
    <phoneticPr fontId="2"/>
  </si>
  <si>
    <t>計</t>
    <rPh sb="0" eb="1">
      <t>ケイ</t>
    </rPh>
    <phoneticPr fontId="2"/>
  </si>
  <si>
    <t>①医療分</t>
    <rPh sb="1" eb="3">
      <t>イリョウ</t>
    </rPh>
    <rPh sb="3" eb="4">
      <t>ブン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</si>
  <si>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</si>
  <si>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支援金</t>
    <rPh sb="0" eb="2">
      <t>シエン</t>
    </rPh>
    <rPh sb="2" eb="3">
      <t>キン</t>
    </rPh>
    <phoneticPr fontId="2"/>
  </si>
  <si>
    <t>賦課内訳（参考）</t>
    <rPh sb="0" eb="2">
      <t>フカ</t>
    </rPh>
    <rPh sb="2" eb="4">
      <t>ウチワケ</t>
    </rPh>
    <rPh sb="5" eb="7">
      <t>サンコウ</t>
    </rPh>
    <phoneticPr fontId="2"/>
  </si>
  <si>
    <t>個人計</t>
    <rPh sb="0" eb="2">
      <t>コジン</t>
    </rPh>
    <rPh sb="2" eb="3">
      <t>ケイ</t>
    </rPh>
    <phoneticPr fontId="2"/>
  </si>
  <si>
    <t>②支援金分</t>
    <rPh sb="1" eb="4">
      <t>シエンキン</t>
    </rPh>
    <rPh sb="4" eb="5">
      <t>ブン</t>
    </rPh>
    <phoneticPr fontId="2"/>
  </si>
  <si>
    <t>③介護分</t>
    <rPh sb="1" eb="3">
      <t>カイゴ</t>
    </rPh>
    <rPh sb="3" eb="4">
      <t>ブン</t>
    </rPh>
    <phoneticPr fontId="2"/>
  </si>
  <si>
    <t>1月</t>
  </si>
  <si>
    <t>2月</t>
  </si>
  <si>
    <t>3月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</si>
  <si>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</si>
  <si>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</si>
  <si>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</si>
  <si>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</si>
  <si>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</si>
  <si>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</si>
  <si>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</si>
  <si>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</si>
  <si>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4月</t>
    <rPh sb="1" eb="2">
      <t>ガツ</t>
    </rPh>
    <phoneticPr fontId="2"/>
  </si>
  <si>
    <t>月数カウント</t>
    <rPh sb="0" eb="1">
      <t>ツキ</t>
    </rPh>
    <rPh sb="1" eb="2">
      <t>スウ</t>
    </rPh>
    <phoneticPr fontId="2"/>
  </si>
  <si>
    <t>№</t>
    <phoneticPr fontId="2"/>
  </si>
  <si>
    <t>氏名</t>
    <rPh sb="0" eb="2">
      <t>シメイ</t>
    </rPh>
    <phoneticPr fontId="2"/>
  </si>
  <si>
    <t>入力エラーチェック</t>
    <rPh sb="0" eb="2">
      <t>ニュウリョク</t>
    </rPh>
    <phoneticPr fontId="2"/>
  </si>
  <si>
    <t>エラーコード</t>
    <phoneticPr fontId="2"/>
  </si>
  <si>
    <t>解説</t>
    <rPh sb="0" eb="2">
      <t>カイセツ</t>
    </rPh>
    <phoneticPr fontId="2"/>
  </si>
  <si>
    <t>表示されるテキスト</t>
    <rPh sb="0" eb="2">
      <t>ヒョウジ</t>
    </rPh>
    <phoneticPr fontId="2"/>
  </si>
  <si>
    <t>加入者①の保険料が入力されていないのに、加入者②以降の保険料が入力されている。</t>
    <rPh sb="0" eb="3">
      <t>カニュウシャ</t>
    </rPh>
    <rPh sb="5" eb="8">
      <t>ホケンリョウ</t>
    </rPh>
    <rPh sb="9" eb="11">
      <t>ニュウリョク</t>
    </rPh>
    <rPh sb="20" eb="23">
      <t>カニュウシャ</t>
    </rPh>
    <rPh sb="24" eb="26">
      <t>イコウ</t>
    </rPh>
    <rPh sb="27" eb="30">
      <t>ホケンリョウ</t>
    </rPh>
    <rPh sb="31" eb="33">
      <t>ニュウリョク</t>
    </rPh>
    <phoneticPr fontId="2"/>
  </si>
  <si>
    <t>決定保険料の①医療分または②支援金分が入力されていない。</t>
    <rPh sb="0" eb="2">
      <t>ケッテイ</t>
    </rPh>
    <rPh sb="2" eb="5">
      <t>ホケンリョウ</t>
    </rPh>
    <rPh sb="7" eb="9">
      <t>イリョウ</t>
    </rPh>
    <rPh sb="9" eb="10">
      <t>ブン</t>
    </rPh>
    <rPh sb="14" eb="17">
      <t>シエンキン</t>
    </rPh>
    <rPh sb="17" eb="18">
      <t>ブン</t>
    </rPh>
    <rPh sb="19" eb="21">
      <t>ニュウリョク</t>
    </rPh>
    <phoneticPr fontId="2"/>
  </si>
  <si>
    <t>E01</t>
    <phoneticPr fontId="2"/>
  </si>
  <si>
    <t>E03</t>
  </si>
  <si>
    <t>E04</t>
  </si>
  <si>
    <t>賦課内訳(参考)のどこかにマイナスが1つ以上生じている。</t>
    <rPh sb="0" eb="2">
      <t>フカ</t>
    </rPh>
    <rPh sb="2" eb="4">
      <t>ウチワケ</t>
    </rPh>
    <rPh sb="5" eb="7">
      <t>サンコウ</t>
    </rPh>
    <rPh sb="20" eb="22">
      <t>イジョウ</t>
    </rPh>
    <rPh sb="22" eb="23">
      <t>ショウ</t>
    </rPh>
    <phoneticPr fontId="2"/>
  </si>
  <si>
    <t>加入者①～⑩のいずれかの｢加入月数(個人別)｣が未入力となっている。</t>
    <rPh sb="0" eb="3">
      <t>カニュウシャ</t>
    </rPh>
    <rPh sb="13" eb="15">
      <t>カニュウ</t>
    </rPh>
    <rPh sb="15" eb="16">
      <t>ツキ</t>
    </rPh>
    <rPh sb="16" eb="17">
      <t>スウ</t>
    </rPh>
    <rPh sb="18" eb="20">
      <t>コジン</t>
    </rPh>
    <rPh sb="20" eb="21">
      <t>ベツ</t>
    </rPh>
    <rPh sb="24" eb="27">
      <t>ミニュウリョク</t>
    </rPh>
    <phoneticPr fontId="2"/>
  </si>
  <si>
    <t>E05</t>
  </si>
  <si>
    <t>E06</t>
  </si>
  <si>
    <t>E07</t>
  </si>
  <si>
    <t>加入者（保険料or加入月数）が1名しか入力されていない。</t>
    <rPh sb="0" eb="3">
      <t>カニュウシャ</t>
    </rPh>
    <rPh sb="4" eb="7">
      <t>ホケンリョウ</t>
    </rPh>
    <rPh sb="9" eb="11">
      <t>カニュウ</t>
    </rPh>
    <rPh sb="11" eb="12">
      <t>ツキ</t>
    </rPh>
    <rPh sb="12" eb="13">
      <t>スウ</t>
    </rPh>
    <rPh sb="16" eb="17">
      <t>メイ</t>
    </rPh>
    <rPh sb="19" eb="21">
      <t>ニュウリョク</t>
    </rPh>
    <phoneticPr fontId="2"/>
  </si>
  <si>
    <t>｢加入月数(個人別)｣に◆が入力されているのに、均等割保険料(介護)が生じていない。</t>
    <rPh sb="1" eb="5">
      <t>カニュウツキスウ</t>
    </rPh>
    <rPh sb="6" eb="9">
      <t>コジンベツ</t>
    </rPh>
    <rPh sb="14" eb="16">
      <t>ニュウリョク</t>
    </rPh>
    <rPh sb="24" eb="27">
      <t>キントウワ</t>
    </rPh>
    <rPh sb="27" eb="30">
      <t>ホケンリョウ</t>
    </rPh>
    <rPh sb="31" eb="33">
      <t>カイゴ</t>
    </rPh>
    <rPh sb="35" eb="36">
      <t>ショウ</t>
    </rPh>
    <phoneticPr fontId="2"/>
  </si>
  <si>
    <t>該当</t>
    <rPh sb="0" eb="2">
      <t>ガイトウ</t>
    </rPh>
    <phoneticPr fontId="2"/>
  </si>
  <si>
    <t>E08</t>
  </si>
  <si>
    <t>加入者①～⑩のいずれかの保険料が未入力となっている。</t>
    <rPh sb="0" eb="3">
      <t>カニュウシャ</t>
    </rPh>
    <rPh sb="12" eb="15">
      <t>ホケンリョウ</t>
    </rPh>
    <rPh sb="16" eb="19">
      <t>ミニュウリョク</t>
    </rPh>
    <phoneticPr fontId="2"/>
  </si>
  <si>
    <t>軽減区分</t>
    <rPh sb="0" eb="2">
      <t>ケイゲン</t>
    </rPh>
    <rPh sb="2" eb="4">
      <t>クブン</t>
    </rPh>
    <phoneticPr fontId="2"/>
  </si>
  <si>
    <t>割</t>
    <rPh sb="0" eb="1">
      <t>ワ</t>
    </rPh>
    <phoneticPr fontId="2"/>
  </si>
  <si>
    <t>所得割保険料(介護)は入力されているのに､均等割保険料(介護)が生じていない。</t>
    <rPh sb="0" eb="2">
      <t>ショトク</t>
    </rPh>
    <rPh sb="2" eb="3">
      <t>ワリ</t>
    </rPh>
    <rPh sb="3" eb="6">
      <t>ホケンリョウ</t>
    </rPh>
    <rPh sb="7" eb="9">
      <t>カイゴ</t>
    </rPh>
    <rPh sb="11" eb="13">
      <t>ニュウリョク</t>
    </rPh>
    <rPh sb="21" eb="24">
      <t>キントウワ</t>
    </rPh>
    <rPh sb="24" eb="27">
      <t>ホケンリョウ</t>
    </rPh>
    <rPh sb="28" eb="30">
      <t>カイゴ</t>
    </rPh>
    <rPh sb="32" eb="33">
      <t>ショウ</t>
    </rPh>
    <phoneticPr fontId="2"/>
  </si>
  <si>
    <t>E09</t>
  </si>
  <si>
    <t>◆</t>
    <phoneticPr fontId="2"/>
  </si>
  <si>
    <t>入力</t>
    <rPh sb="0" eb="2">
      <t>ニュウリョク</t>
    </rPh>
    <phoneticPr fontId="2"/>
  </si>
  <si>
    <t>均等割保険料(介護)はあるが、加入月数(個人別)には◆が入力されていない｡</t>
    <rPh sb="0" eb="3">
      <t>キントウワ</t>
    </rPh>
    <rPh sb="3" eb="6">
      <t>ホケンリョウ</t>
    </rPh>
    <rPh sb="7" eb="9">
      <t>カイゴ</t>
    </rPh>
    <rPh sb="15" eb="17">
      <t>カニュウ</t>
    </rPh>
    <rPh sb="17" eb="18">
      <t>ツキ</t>
    </rPh>
    <rPh sb="18" eb="19">
      <t>スウ</t>
    </rPh>
    <rPh sb="20" eb="22">
      <t>コジン</t>
    </rPh>
    <rPh sb="22" eb="23">
      <t>ベツ</t>
    </rPh>
    <rPh sb="28" eb="30">
      <t>ニュウリョク</t>
    </rPh>
    <phoneticPr fontId="2"/>
  </si>
  <si>
    <t>E02A</t>
    <phoneticPr fontId="2"/>
  </si>
  <si>
    <t>E02B</t>
    <phoneticPr fontId="2"/>
  </si>
  <si>
    <t>加入者①の加入月数(個人別)が入力されていないのに、加入者②以降の加入月数(個人別)が入力されている。</t>
    <rPh sb="0" eb="3">
      <t>カニュウシャ</t>
    </rPh>
    <rPh sb="5" eb="7">
      <t>カニュウ</t>
    </rPh>
    <rPh sb="7" eb="8">
      <t>ツキ</t>
    </rPh>
    <rPh sb="8" eb="9">
      <t>スウ</t>
    </rPh>
    <rPh sb="10" eb="12">
      <t>コジン</t>
    </rPh>
    <rPh sb="12" eb="13">
      <t>ベツ</t>
    </rPh>
    <rPh sb="15" eb="17">
      <t>ニュウリョク</t>
    </rPh>
    <rPh sb="26" eb="29">
      <t>カニュウシャ</t>
    </rPh>
    <rPh sb="30" eb="32">
      <t>イコウ</t>
    </rPh>
    <rPh sb="33" eb="37">
      <t>カニュウツキスウ</t>
    </rPh>
    <rPh sb="38" eb="41">
      <t>コジンベツ</t>
    </rPh>
    <rPh sb="43" eb="45">
      <t>ニュウリョク</t>
    </rPh>
    <phoneticPr fontId="2"/>
  </si>
  <si>
    <t>＊</t>
    <phoneticPr fontId="2"/>
  </si>
  <si>
    <t>個人別</t>
    <rPh sb="0" eb="2">
      <t>コジン</t>
    </rPh>
    <rPh sb="2" eb="3">
      <t>ベツ</t>
    </rPh>
    <phoneticPr fontId="2"/>
  </si>
  <si>
    <t>均等割額(医/支/介)</t>
    <rPh sb="0" eb="3">
      <t>キントウワリ</t>
    </rPh>
    <rPh sb="3" eb="4">
      <t>ガク</t>
    </rPh>
    <rPh sb="5" eb="6">
      <t>イ</t>
    </rPh>
    <rPh sb="7" eb="8">
      <t>シ</t>
    </rPh>
    <rPh sb="9" eb="10">
      <t>カイ</t>
    </rPh>
    <phoneticPr fontId="2"/>
  </si>
  <si>
    <t>未就学児</t>
    <rPh sb="0" eb="4">
      <t>ミシュウガクジ</t>
    </rPh>
    <phoneticPr fontId="2"/>
  </si>
  <si>
    <t>○</t>
    <phoneticPr fontId="2"/>
  </si>
  <si>
    <t>産</t>
    <rPh sb="0" eb="1">
      <t>サン</t>
    </rPh>
    <phoneticPr fontId="2"/>
  </si>
  <si>
    <t>◆産</t>
    <rPh sb="1" eb="2">
      <t>サン</t>
    </rPh>
    <phoneticPr fontId="2"/>
  </si>
  <si>
    <t>6月</t>
    <phoneticPr fontId="2"/>
  </si>
  <si>
    <t>5月</t>
    <phoneticPr fontId="2"/>
  </si>
  <si>
    <t>免除</t>
    <rPh sb="0" eb="2">
      <t>メンジョ</t>
    </rPh>
    <phoneticPr fontId="2"/>
  </si>
  <si>
    <t>震災1/2</t>
    <rPh sb="0" eb="2">
      <t>シンサイ</t>
    </rPh>
    <phoneticPr fontId="2"/>
  </si>
  <si>
    <t>震災</t>
    <rPh sb="0" eb="2">
      <t>シンサイ</t>
    </rPh>
    <phoneticPr fontId="2"/>
  </si>
  <si>
    <t>E10</t>
  </si>
  <si>
    <t>E11</t>
  </si>
  <si>
    <t>賦課内訳(参考)の個人計が1円以上となっている人が1人しかいない</t>
    <rPh sb="0" eb="2">
      <t>フカ</t>
    </rPh>
    <rPh sb="2" eb="4">
      <t>ウチワケ</t>
    </rPh>
    <rPh sb="5" eb="7">
      <t>サンコウ</t>
    </rPh>
    <rPh sb="9" eb="11">
      <t>コジン</t>
    </rPh>
    <rPh sb="11" eb="12">
      <t>ケイ</t>
    </rPh>
    <rPh sb="14" eb="15">
      <t>エン</t>
    </rPh>
    <rPh sb="15" eb="17">
      <t>イジョウ</t>
    </rPh>
    <rPh sb="23" eb="24">
      <t>ヒト</t>
    </rPh>
    <rPh sb="26" eb="27">
      <t>ニン</t>
    </rPh>
    <phoneticPr fontId="2"/>
  </si>
  <si>
    <t>注意：主要な入力エラーにのみ対応しています｡あらゆる誤入力･入力漏れ､エラー等が検出されるものではありません｡</t>
    <rPh sb="0" eb="2">
      <t>チュウイ</t>
    </rPh>
    <rPh sb="3" eb="5">
      <t>シュヨウ</t>
    </rPh>
    <rPh sb="6" eb="8">
      <t>ニュウリョク</t>
    </rPh>
    <rPh sb="14" eb="16">
      <t>タイオウ</t>
    </rPh>
    <rPh sb="38" eb="39">
      <t>トウ</t>
    </rPh>
    <rPh sb="40" eb="42">
      <t>ケンシュツ</t>
    </rPh>
    <phoneticPr fontId="2"/>
  </si>
  <si>
    <r>
      <rPr>
        <sz val="9"/>
        <color theme="1"/>
        <rFont val="Segoe UI Symbol"/>
        <family val="2"/>
      </rPr>
      <t>👇</t>
    </r>
    <r>
      <rPr>
        <sz val="9"/>
        <color theme="1"/>
        <rFont val="游ゴシック"/>
        <family val="2"/>
        <charset val="128"/>
        <scheme val="minor"/>
      </rPr>
      <t>最終的な賦課内訳と賦課額との比較</t>
    </r>
    <r>
      <rPr>
        <sz val="9"/>
        <color theme="1"/>
        <rFont val="Calibri"/>
        <family val="2"/>
      </rPr>
      <t>(</t>
    </r>
    <r>
      <rPr>
        <sz val="9"/>
        <color theme="1"/>
        <rFont val="游ゴシック"/>
        <family val="2"/>
        <charset val="128"/>
        <scheme val="minor"/>
      </rPr>
      <t>念のため</t>
    </r>
    <r>
      <rPr>
        <sz val="9"/>
        <color theme="1"/>
        <rFont val="Calibri"/>
        <family val="2"/>
      </rPr>
      <t>)</t>
    </r>
    <rPh sb="2" eb="5">
      <t>サイシュウテキ</t>
    </rPh>
    <rPh sb="6" eb="8">
      <t>フカ</t>
    </rPh>
    <rPh sb="8" eb="10">
      <t>ウチワケ</t>
    </rPh>
    <rPh sb="11" eb="14">
      <t>フカガク</t>
    </rPh>
    <rPh sb="16" eb="18">
      <t>ヒカク</t>
    </rPh>
    <rPh sb="19" eb="20">
      <t>ネン</t>
    </rPh>
    <phoneticPr fontId="2"/>
  </si>
  <si>
    <t>④平等割額加算</t>
    <rPh sb="1" eb="3">
      <t>ビョウドウ</t>
    </rPh>
    <rPh sb="3" eb="4">
      <t>ワリ</t>
    </rPh>
    <rPh sb="4" eb="5">
      <t>ガク</t>
    </rPh>
    <rPh sb="5" eb="7">
      <t>カサン</t>
    </rPh>
    <phoneticPr fontId="2"/>
  </si>
  <si>
    <t>⑤端数処理・整数化</t>
    <rPh sb="1" eb="3">
      <t>ハスウ</t>
    </rPh>
    <rPh sb="3" eb="5">
      <t>ショリ</t>
    </rPh>
    <rPh sb="6" eb="8">
      <t>セイスウ</t>
    </rPh>
    <rPh sb="8" eb="9">
      <t>カ</t>
    </rPh>
    <phoneticPr fontId="2"/>
  </si>
  <si>
    <t>減額・軽減</t>
    <rPh sb="0" eb="2">
      <t>ゲンガク</t>
    </rPh>
    <rPh sb="3" eb="5">
      <t>ケイゲン</t>
    </rPh>
    <phoneticPr fontId="2"/>
  </si>
  <si>
    <t>減額･軽減(震災1/2)と免除(震災)がどちらも入力されている。</t>
    <rPh sb="0" eb="2">
      <t>ゲンガク</t>
    </rPh>
    <rPh sb="3" eb="5">
      <t>ケイゲン</t>
    </rPh>
    <rPh sb="6" eb="8">
      <t>シンサイ</t>
    </rPh>
    <rPh sb="13" eb="15">
      <t>メンジョ</t>
    </rPh>
    <rPh sb="16" eb="18">
      <t>シンサイ</t>
    </rPh>
    <rPh sb="24" eb="26">
      <t>ニュウリョク</t>
    </rPh>
    <phoneticPr fontId="2"/>
  </si>
  <si>
    <t>E12</t>
  </si>
  <si>
    <t>介護分と未就学児軽減がどちらも入力されている。</t>
    <rPh sb="0" eb="2">
      <t>カイゴ</t>
    </rPh>
    <rPh sb="2" eb="3">
      <t>ブン</t>
    </rPh>
    <rPh sb="4" eb="8">
      <t>ミシュウガクジ</t>
    </rPh>
    <rPh sb="8" eb="10">
      <t>ケイゲン</t>
    </rPh>
    <rPh sb="15" eb="17">
      <t>ニュウリョク</t>
    </rPh>
    <phoneticPr fontId="2"/>
  </si>
  <si>
    <t>R7</t>
  </si>
  <si>
    <t>R6</t>
  </si>
  <si>
    <t>単身1/4
(旧国保)</t>
    <rPh sb="0" eb="2">
      <t>タンシン</t>
    </rPh>
    <rPh sb="7" eb="8">
      <t>キュウ</t>
    </rPh>
    <rPh sb="8" eb="10">
      <t>コクホ</t>
    </rPh>
    <phoneticPr fontId="2"/>
  </si>
  <si>
    <t>医療
/支援金</t>
    <rPh sb="0" eb="2">
      <t>イリョウ</t>
    </rPh>
    <rPh sb="4" eb="7">
      <t>シエンキン</t>
    </rPh>
    <phoneticPr fontId="2"/>
  </si>
  <si>
    <t>E13</t>
  </si>
  <si>
    <t>E14</t>
  </si>
  <si>
    <t>E15</t>
  </si>
  <si>
    <t>E16</t>
  </si>
  <si>
    <t>旧国保(単身軽減)1/2と1/4がどちらも入力されている</t>
    <rPh sb="0" eb="1">
      <t>キュウ</t>
    </rPh>
    <rPh sb="1" eb="3">
      <t>コクホ</t>
    </rPh>
    <rPh sb="4" eb="6">
      <t>タンシン</t>
    </rPh>
    <rPh sb="6" eb="8">
      <t>ケイゲン</t>
    </rPh>
    <rPh sb="21" eb="23">
      <t>ニュウリョク</t>
    </rPh>
    <phoneticPr fontId="2"/>
  </si>
  <si>
    <r>
      <t>平等割額計算　</t>
    </r>
    <r>
      <rPr>
        <sz val="7"/>
        <color theme="1"/>
        <rFont val="游ゴシック"/>
        <family val="3"/>
        <charset val="128"/>
        <scheme val="minor"/>
      </rPr>
      <t>＊単身軽減はここで適用｡加入者が1人になった月</t>
    </r>
    <r>
      <rPr>
        <b/>
        <sz val="7"/>
        <color rgb="FFFF0000"/>
        <rFont val="游ゴシック"/>
        <family val="3"/>
        <charset val="128"/>
        <scheme val="minor"/>
      </rPr>
      <t>以降</t>
    </r>
    <r>
      <rPr>
        <sz val="7"/>
        <color theme="1"/>
        <rFont val="游ゴシック"/>
        <family val="3"/>
        <charset val="128"/>
        <scheme val="minor"/>
      </rPr>
      <t>の平等割を1/2または3/4とする設定</t>
    </r>
    <rPh sb="0" eb="2">
      <t>ビョウドウ</t>
    </rPh>
    <rPh sb="2" eb="3">
      <t>ワリ</t>
    </rPh>
    <rPh sb="3" eb="4">
      <t>ガク</t>
    </rPh>
    <rPh sb="4" eb="6">
      <t>ケイサン</t>
    </rPh>
    <rPh sb="8" eb="10">
      <t>タンシン</t>
    </rPh>
    <rPh sb="10" eb="12">
      <t>ケイゲン</t>
    </rPh>
    <rPh sb="16" eb="18">
      <t>テキヨウ</t>
    </rPh>
    <rPh sb="19" eb="22">
      <t>カニュウシャ</t>
    </rPh>
    <rPh sb="24" eb="25">
      <t>ニン</t>
    </rPh>
    <rPh sb="29" eb="30">
      <t>ツキ</t>
    </rPh>
    <rPh sb="30" eb="32">
      <t>イコウ</t>
    </rPh>
    <rPh sb="33" eb="35">
      <t>ビョウドウ</t>
    </rPh>
    <rPh sb="35" eb="36">
      <t>ワリ</t>
    </rPh>
    <rPh sb="49" eb="51">
      <t>セッテイ</t>
    </rPh>
    <phoneticPr fontId="2"/>
  </si>
  <si>
    <t>人数</t>
    <rPh sb="0" eb="2">
      <t>ニンズウ</t>
    </rPh>
    <phoneticPr fontId="2"/>
  </si>
  <si>
    <r>
      <t>　</t>
    </r>
    <r>
      <rPr>
        <sz val="9"/>
        <color theme="1"/>
        <rFont val="游ゴシック"/>
        <family val="3"/>
        <charset val="128"/>
        <scheme val="minor"/>
      </rPr>
      <t>まだ1円程度の端数が生じ得るため､それは最後に1人目に吸収</t>
    </r>
    <rPh sb="4" eb="5">
      <t>エン</t>
    </rPh>
    <rPh sb="5" eb="7">
      <t>テイド</t>
    </rPh>
    <rPh sb="8" eb="10">
      <t>ハスウ</t>
    </rPh>
    <rPh sb="11" eb="12">
      <t>ショウ</t>
    </rPh>
    <rPh sb="13" eb="14">
      <t>ウ</t>
    </rPh>
    <rPh sb="21" eb="23">
      <t>サイゴ</t>
    </rPh>
    <rPh sb="25" eb="26">
      <t>ニン</t>
    </rPh>
    <rPh sb="26" eb="27">
      <t>メ</t>
    </rPh>
    <rPh sb="28" eb="30">
      <t>キュウシュウ</t>
    </rPh>
    <phoneticPr fontId="2"/>
  </si>
  <si>
    <t>⑦端数処理(再)</t>
    <rPh sb="1" eb="3">
      <t>ハスウ</t>
    </rPh>
    <rPh sb="3" eb="5">
      <t>ショリ</t>
    </rPh>
    <rPh sb="6" eb="7">
      <t>サイ</t>
    </rPh>
    <phoneticPr fontId="2"/>
  </si>
  <si>
    <t>⑥震災減免反映</t>
    <rPh sb="1" eb="3">
      <t>シンサイ</t>
    </rPh>
    <rPh sb="3" eb="5">
      <t>ゲンメン</t>
    </rPh>
    <rPh sb="5" eb="7">
      <t>ハンエイ</t>
    </rPh>
    <phoneticPr fontId="2"/>
  </si>
  <si>
    <t>＊基本的にここで個人別と金額がほぼ一致する</t>
    <phoneticPr fontId="2"/>
  </si>
  <si>
    <t>＊⑥時点で小計が一致しない場合に､実際の賦課額ベースで按分</t>
    <rPh sb="2" eb="4">
      <t>ジテン</t>
    </rPh>
    <rPh sb="5" eb="7">
      <t>ショウケイ</t>
    </rPh>
    <rPh sb="8" eb="10">
      <t>イッチ</t>
    </rPh>
    <rPh sb="13" eb="15">
      <t>バアイ</t>
    </rPh>
    <rPh sb="17" eb="19">
      <t>ジッサイ</t>
    </rPh>
    <rPh sb="20" eb="23">
      <t>フカガク</t>
    </rPh>
    <rPh sb="27" eb="29">
      <t>アンブン</t>
    </rPh>
    <phoneticPr fontId="2"/>
  </si>
  <si>
    <t>旧国保(単身軽減)が入力されている</t>
    <rPh sb="0" eb="1">
      <t>キュウ</t>
    </rPh>
    <rPh sb="1" eb="3">
      <t>コクホ</t>
    </rPh>
    <rPh sb="4" eb="6">
      <t>タンシン</t>
    </rPh>
    <rPh sb="6" eb="8">
      <t>ケイゲン</t>
    </rPh>
    <rPh sb="10" eb="12">
      <t>ニュウリョク</t>
    </rPh>
    <phoneticPr fontId="2"/>
  </si>
  <si>
    <t>停止</t>
    <rPh sb="0" eb="2">
      <t>テイシ</t>
    </rPh>
    <phoneticPr fontId="2"/>
  </si>
  <si>
    <t>単身軽減</t>
    <rPh sb="0" eb="2">
      <t>タンシン</t>
    </rPh>
    <rPh sb="2" eb="4">
      <t>ケイゲン</t>
    </rPh>
    <phoneticPr fontId="2"/>
  </si>
  <si>
    <t>R5</t>
  </si>
  <si>
    <t>R4</t>
    <phoneticPr fontId="2"/>
  </si>
  <si>
    <t>👇年度を選択･変更できます｡年度によって保険料率等が異なるので御注意ください｡</t>
    <rPh sb="2" eb="4">
      <t>ネンド</t>
    </rPh>
    <rPh sb="5" eb="7">
      <t>センタク</t>
    </rPh>
    <rPh sb="8" eb="10">
      <t>ヘンコウ</t>
    </rPh>
    <rPh sb="15" eb="17">
      <t>ネンド</t>
    </rPh>
    <rPh sb="21" eb="24">
      <t>ホケンリョウ</t>
    </rPh>
    <rPh sb="24" eb="25">
      <t>リツ</t>
    </rPh>
    <rPh sb="25" eb="26">
      <t>トウ</t>
    </rPh>
    <rPh sb="27" eb="28">
      <t>コト</t>
    </rPh>
    <rPh sb="32" eb="35">
      <t>ゴチュウイ</t>
    </rPh>
    <phoneticPr fontId="2"/>
  </si>
  <si>
    <t>≪使い方≫</t>
    <rPh sb="1" eb="2">
      <t>ツカ</t>
    </rPh>
    <rPh sb="3" eb="4">
      <t>カタ</t>
    </rPh>
    <phoneticPr fontId="2"/>
  </si>
  <si>
    <t>←この表示となっているセルに入力します。</t>
    <rPh sb="3" eb="5">
      <t>ヒョウジ</t>
    </rPh>
    <rPh sb="14" eb="16">
      <t>ニュウリョク</t>
    </rPh>
    <phoneticPr fontId="2"/>
  </si>
  <si>
    <t>7月の当初通知以降､年度の途中で加入や脱退､前年所得の変更(修正申告)､減免などが生じて年間保険料が変更となった場合は､必要に応じて､手続き後に送付される納入通知書をもとに再度計算してください｡</t>
    <rPh sb="1" eb="2">
      <t>ガツ</t>
    </rPh>
    <rPh sb="3" eb="5">
      <t>トウショ</t>
    </rPh>
    <rPh sb="5" eb="7">
      <t>ツウチ</t>
    </rPh>
    <rPh sb="7" eb="9">
      <t>イコウ</t>
    </rPh>
    <rPh sb="10" eb="12">
      <t>ネンド</t>
    </rPh>
    <rPh sb="13" eb="15">
      <t>トチュウ</t>
    </rPh>
    <rPh sb="16" eb="18">
      <t>カニュウ</t>
    </rPh>
    <rPh sb="19" eb="21">
      <t>ダッタイ</t>
    </rPh>
    <rPh sb="22" eb="24">
      <t>ゼンネン</t>
    </rPh>
    <rPh sb="24" eb="26">
      <t>ショトク</t>
    </rPh>
    <rPh sb="27" eb="29">
      <t>ヘンコウ</t>
    </rPh>
    <rPh sb="30" eb="32">
      <t>シュウセイ</t>
    </rPh>
    <rPh sb="32" eb="34">
      <t>シンコク</t>
    </rPh>
    <rPh sb="36" eb="38">
      <t>ゲンメン</t>
    </rPh>
    <rPh sb="41" eb="42">
      <t>ショウ</t>
    </rPh>
    <rPh sb="44" eb="46">
      <t>ネンカン</t>
    </rPh>
    <rPh sb="46" eb="49">
      <t>ホケンリョウ</t>
    </rPh>
    <rPh sb="50" eb="52">
      <t>ヘンコウ</t>
    </rPh>
    <rPh sb="56" eb="58">
      <t>バアイ</t>
    </rPh>
    <rPh sb="60" eb="62">
      <t>ヒツヨウ</t>
    </rPh>
    <rPh sb="63" eb="64">
      <t>オウ</t>
    </rPh>
    <rPh sb="67" eb="69">
      <t>テツヅ</t>
    </rPh>
    <rPh sb="70" eb="71">
      <t>ゴ</t>
    </rPh>
    <rPh sb="72" eb="74">
      <t>ソウフ</t>
    </rPh>
    <rPh sb="77" eb="79">
      <t>ノウニュウ</t>
    </rPh>
    <rPh sb="79" eb="82">
      <t>ツウチショ</t>
    </rPh>
    <rPh sb="86" eb="88">
      <t>サイド</t>
    </rPh>
    <rPh sb="88" eb="90">
      <t>ケイサン</t>
    </rPh>
    <phoneticPr fontId="2"/>
  </si>
  <si>
    <r>
      <rPr>
        <sz val="9"/>
        <color theme="1"/>
        <rFont val="Segoe UI Emoji"/>
        <family val="2"/>
      </rPr>
      <t>👇</t>
    </r>
    <r>
      <rPr>
        <sz val="9"/>
        <color theme="1"/>
        <rFont val="BIZ UDゴシック"/>
        <family val="3"/>
        <charset val="128"/>
      </rPr>
      <t>減額･軽減･免除は該当の場合のみ</t>
    </r>
    <rPh sb="2" eb="4">
      <t>ゲンガク</t>
    </rPh>
    <rPh sb="5" eb="7">
      <t>ケイゲン</t>
    </rPh>
    <rPh sb="8" eb="10">
      <t>メンジョ</t>
    </rPh>
    <rPh sb="11" eb="13">
      <t>ガイトウ</t>
    </rPh>
    <rPh sb="14" eb="16">
      <t>バアイ</t>
    </rPh>
    <phoneticPr fontId="2"/>
  </si>
  <si>
    <r>
      <rPr>
        <sz val="9"/>
        <color theme="1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>決定金額</t>
    </r>
    <rPh sb="1" eb="3">
      <t>ヒッス</t>
    </rPh>
    <rPh sb="4" eb="6">
      <t>ケッテイ</t>
    </rPh>
    <rPh sb="6" eb="8">
      <t>キンガク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</si>
  <si>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>【必須】</t>
    </r>
    <r>
      <rPr>
        <b/>
        <sz val="11"/>
        <color theme="1"/>
        <rFont val="游ゴシック"/>
        <family val="3"/>
        <charset val="128"/>
        <scheme val="minor"/>
      </rPr>
      <t>所得割額</t>
    </r>
    <rPh sb="1" eb="3">
      <t>ヒッス</t>
    </rPh>
    <rPh sb="4" eb="6">
      <t>ショトク</t>
    </rPh>
    <rPh sb="6" eb="7">
      <t>ワリ</t>
    </rPh>
    <rPh sb="7" eb="8">
      <t>ガク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</si>
  <si>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>【必須】</t>
    </r>
    <r>
      <rPr>
        <b/>
        <sz val="11"/>
        <color theme="1"/>
        <rFont val="游ゴシック"/>
        <family val="3"/>
        <charset val="128"/>
        <scheme val="minor"/>
      </rPr>
      <t>均等割額</t>
    </r>
    <rPh sb="1" eb="3">
      <t>ヒッス</t>
    </rPh>
    <rPh sb="4" eb="7">
      <t>キントウワ</t>
    </rPh>
    <rPh sb="7" eb="8">
      <t>ガク</t>
    </rPh>
    <phoneticPr fontId="2"/>
  </si>
  <si>
    <r>
      <t>賦課内訳は確定申告用の資料として不適当ですので､</t>
    </r>
    <r>
      <rPr>
        <b/>
        <u/>
        <sz val="11"/>
        <color theme="1"/>
        <rFont val="游ゴシック"/>
        <family val="3"/>
        <charset val="128"/>
        <scheme val="minor"/>
      </rPr>
      <t>使用しないでください｡</t>
    </r>
    <r>
      <rPr>
        <sz val="11"/>
        <color theme="1"/>
        <rFont val="游ゴシック"/>
        <family val="2"/>
        <charset val="128"/>
        <scheme val="minor"/>
      </rPr>
      <t>社会保険料控除にあたり資料添付は不要ですが､資料が必要な場合は例年1月下旬に送付している｢納付済み額のお知らせ｣の利用を御検討ください｡</t>
    </r>
    <rPh sb="0" eb="2">
      <t>フカ</t>
    </rPh>
    <rPh sb="2" eb="4">
      <t>ウチワケ</t>
    </rPh>
    <rPh sb="5" eb="7">
      <t>カクテイ</t>
    </rPh>
    <rPh sb="7" eb="10">
      <t>シンコクヨウ</t>
    </rPh>
    <rPh sb="11" eb="13">
      <t>シリョウ</t>
    </rPh>
    <rPh sb="16" eb="19">
      <t>フテキトウ</t>
    </rPh>
    <rPh sb="24" eb="26">
      <t>シヨウ</t>
    </rPh>
    <rPh sb="35" eb="37">
      <t>シャカイ</t>
    </rPh>
    <rPh sb="37" eb="40">
      <t>ホケンリョウ</t>
    </rPh>
    <rPh sb="40" eb="42">
      <t>コウジョ</t>
    </rPh>
    <rPh sb="46" eb="48">
      <t>シリョウ</t>
    </rPh>
    <rPh sb="48" eb="50">
      <t>テンプ</t>
    </rPh>
    <rPh sb="51" eb="53">
      <t>フヨウ</t>
    </rPh>
    <rPh sb="57" eb="59">
      <t>シリョウ</t>
    </rPh>
    <rPh sb="60" eb="62">
      <t>ヒツヨウ</t>
    </rPh>
    <rPh sb="63" eb="65">
      <t>バアイ</t>
    </rPh>
    <rPh sb="66" eb="68">
      <t>レイネン</t>
    </rPh>
    <rPh sb="69" eb="70">
      <t>ガツ</t>
    </rPh>
    <rPh sb="70" eb="72">
      <t>ゲジュン</t>
    </rPh>
    <rPh sb="73" eb="75">
      <t>ソウフ</t>
    </rPh>
    <rPh sb="80" eb="82">
      <t>ノウフ</t>
    </rPh>
    <rPh sb="82" eb="83">
      <t>ズ</t>
    </rPh>
    <rPh sb="84" eb="85">
      <t>ガク</t>
    </rPh>
    <rPh sb="87" eb="88">
      <t>シ</t>
    </rPh>
    <rPh sb="92" eb="94">
      <t>リヨウ</t>
    </rPh>
    <rPh sb="95" eb="98">
      <t>ゴケントウ</t>
    </rPh>
    <phoneticPr fontId="2"/>
  </si>
  <si>
    <r>
      <t>制度上､国民健康保険料は世帯単位で算定し､世帯主に賦課するため､個人別では算定されません｡本シートでの</t>
    </r>
    <r>
      <rPr>
        <b/>
        <u/>
        <sz val="11"/>
        <color theme="1"/>
        <rFont val="游ゴシック"/>
        <family val="3"/>
        <charset val="128"/>
        <scheme val="minor"/>
      </rPr>
      <t>計算結果は便宜上の参考値</t>
    </r>
    <r>
      <rPr>
        <sz val="11"/>
        <color theme="1"/>
        <rFont val="游ゴシック"/>
        <family val="2"/>
        <charset val="128"/>
        <scheme val="minor"/>
      </rPr>
      <t>であり､公式なものではありませんので､あらかじめ御了承ください｡</t>
    </r>
    <rPh sb="0" eb="2">
      <t>セイド</t>
    </rPh>
    <rPh sb="2" eb="3">
      <t>ジョウ</t>
    </rPh>
    <rPh sb="21" eb="24">
      <t>セタイヌシ</t>
    </rPh>
    <rPh sb="32" eb="34">
      <t>コジン</t>
    </rPh>
    <rPh sb="34" eb="35">
      <t>ベツ</t>
    </rPh>
    <rPh sb="37" eb="39">
      <t>サンテイ</t>
    </rPh>
    <rPh sb="45" eb="46">
      <t>ホン</t>
    </rPh>
    <rPh sb="51" eb="53">
      <t>ケイサン</t>
    </rPh>
    <rPh sb="53" eb="55">
      <t>ケッカ</t>
    </rPh>
    <rPh sb="56" eb="58">
      <t>ベンギ</t>
    </rPh>
    <rPh sb="58" eb="59">
      <t>ジョウ</t>
    </rPh>
    <rPh sb="60" eb="62">
      <t>サンコウ</t>
    </rPh>
    <rPh sb="62" eb="63">
      <t>アタイ</t>
    </rPh>
    <rPh sb="67" eb="69">
      <t>コウシキ</t>
    </rPh>
    <rPh sb="87" eb="90">
      <t>ゴリョウショウ</t>
    </rPh>
    <phoneticPr fontId="2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</si>
  <si>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BIZ UDゴシック"/>
        <family val="3"/>
        <charset val="128"/>
      </rPr>
      <t>納入通知書1枚目､算定明細の最下段｢決定保険料｣(</t>
    </r>
    <r>
      <rPr>
        <sz val="11"/>
        <color theme="1"/>
        <rFont val="BIZ UDPゴシック"/>
        <family val="3"/>
        <charset val="128"/>
      </rPr>
      <t>①～③</t>
    </r>
    <r>
      <rPr>
        <sz val="11"/>
        <color theme="1"/>
        <rFont val="BIZ UDゴシック"/>
        <family val="3"/>
        <charset val="128"/>
      </rPr>
      <t>)を入力</t>
    </r>
    <rPh sb="2" eb="4">
      <t>ノウニュウ</t>
    </rPh>
    <rPh sb="4" eb="7">
      <t>ツウチショ</t>
    </rPh>
    <rPh sb="8" eb="10">
      <t>マイメ</t>
    </rPh>
    <rPh sb="11" eb="13">
      <t>サンテイ</t>
    </rPh>
    <rPh sb="13" eb="15">
      <t>メイサイ</t>
    </rPh>
    <rPh sb="16" eb="19">
      <t>サイカダン</t>
    </rPh>
    <rPh sb="20" eb="22">
      <t>ケッテイ</t>
    </rPh>
    <rPh sb="22" eb="25">
      <t>ホケンリョウ</t>
    </rPh>
    <rPh sb="32" eb="34">
      <t>ニュウリョク</t>
    </rPh>
    <phoneticPr fontId="2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</si>
  <si>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BIZ UDゴシック"/>
        <family val="3"/>
        <charset val="128"/>
      </rPr>
      <t>納入通知書1枚目､算定明細の中段｢軽減区分｣の数字を選択(数字の記載が無い場合は空欄)</t>
    </r>
    <rPh sb="2" eb="4">
      <t>ノウニュウ</t>
    </rPh>
    <rPh sb="4" eb="7">
      <t>ツウチショ</t>
    </rPh>
    <rPh sb="8" eb="10">
      <t>マイメ</t>
    </rPh>
    <rPh sb="11" eb="13">
      <t>サンテイ</t>
    </rPh>
    <rPh sb="13" eb="15">
      <t>メイサイ</t>
    </rPh>
    <rPh sb="16" eb="18">
      <t>チュウダン</t>
    </rPh>
    <rPh sb="19" eb="21">
      <t>ケイゲン</t>
    </rPh>
    <rPh sb="21" eb="23">
      <t>クブン</t>
    </rPh>
    <rPh sb="25" eb="27">
      <t>スウジ</t>
    </rPh>
    <rPh sb="28" eb="30">
      <t>センタク</t>
    </rPh>
    <rPh sb="31" eb="33">
      <t>スウジ</t>
    </rPh>
    <rPh sb="34" eb="36">
      <t>キサイ</t>
    </rPh>
    <rPh sb="37" eb="38">
      <t>ナ</t>
    </rPh>
    <rPh sb="39" eb="41">
      <t>バアイ</t>
    </rPh>
    <rPh sb="42" eb="44">
      <t>クウラン</t>
    </rPh>
    <phoneticPr fontId="2"/>
  </si>
  <si>
    <t>なお､｢賦課内訳希望申出書｣により国保年金課に代理作成を依頼された場合も､本シートでの作成となりますので､計算結果に違いはありません｡</t>
    <rPh sb="4" eb="6">
      <t>フカ</t>
    </rPh>
    <rPh sb="6" eb="8">
      <t>ウチワケ</t>
    </rPh>
    <rPh sb="8" eb="10">
      <t>キボウ</t>
    </rPh>
    <rPh sb="10" eb="13">
      <t>モウシデショ</t>
    </rPh>
    <rPh sb="17" eb="19">
      <t>コクホ</t>
    </rPh>
    <rPh sb="19" eb="21">
      <t>ネンキン</t>
    </rPh>
    <rPh sb="21" eb="22">
      <t>カ</t>
    </rPh>
    <rPh sb="23" eb="25">
      <t>ダイリ</t>
    </rPh>
    <rPh sb="25" eb="27">
      <t>サクセイ</t>
    </rPh>
    <rPh sb="28" eb="30">
      <t>イライ</t>
    </rPh>
    <rPh sb="33" eb="35">
      <t>バアイ</t>
    </rPh>
    <rPh sb="37" eb="38">
      <t>ホン</t>
    </rPh>
    <rPh sb="43" eb="45">
      <t>サクセイ</t>
    </rPh>
    <rPh sb="53" eb="55">
      <t>ケイサン</t>
    </rPh>
    <rPh sb="55" eb="57">
      <t>ケッカ</t>
    </rPh>
    <rPh sb="58" eb="59">
      <t>チガ</t>
    </rPh>
    <phoneticPr fontId="2"/>
  </si>
  <si>
    <t>習志野 太郎</t>
    <rPh sb="0" eb="3">
      <t>ナラシノ</t>
    </rPh>
    <rPh sb="4" eb="6">
      <t>タロウ</t>
    </rPh>
    <phoneticPr fontId="2"/>
  </si>
  <si>
    <t>習志野 花子</t>
    <rPh sb="0" eb="3">
      <t>ナラシノ</t>
    </rPh>
    <rPh sb="4" eb="6">
      <t>ハナコ</t>
    </rPh>
    <phoneticPr fontId="2"/>
  </si>
  <si>
    <t>習志野 音符</t>
    <rPh sb="0" eb="3">
      <t>ナラシノ</t>
    </rPh>
    <rPh sb="4" eb="6">
      <t>オンプ</t>
    </rPh>
    <phoneticPr fontId="2"/>
  </si>
  <si>
    <t>○</t>
  </si>
  <si>
    <t>◆</t>
  </si>
  <si>
    <t>産</t>
  </si>
  <si>
    <r>
      <t>①加入月数反映</t>
    </r>
    <r>
      <rPr>
        <sz val="8"/>
        <color theme="1"/>
        <rFont val="游ゴシック"/>
        <family val="3"/>
        <charset val="128"/>
        <scheme val="minor"/>
      </rPr>
      <t>(所得割+均等割)</t>
    </r>
    <rPh sb="1" eb="3">
      <t>カニュウ</t>
    </rPh>
    <rPh sb="3" eb="4">
      <t>ツキ</t>
    </rPh>
    <rPh sb="4" eb="5">
      <t>スウ</t>
    </rPh>
    <rPh sb="5" eb="7">
      <t>ハンエイ</t>
    </rPh>
    <rPh sb="8" eb="10">
      <t>ショトク</t>
    </rPh>
    <rPh sb="10" eb="11">
      <t>ワリ</t>
    </rPh>
    <rPh sb="12" eb="15">
      <t>キントウワリ</t>
    </rPh>
    <phoneticPr fontId="2"/>
  </si>
  <si>
    <r>
      <t>②産前産後反映</t>
    </r>
    <r>
      <rPr>
        <sz val="8"/>
        <color theme="1"/>
        <rFont val="游ゴシック"/>
        <family val="3"/>
        <charset val="128"/>
        <scheme val="minor"/>
      </rPr>
      <t>(所得割+均等割)</t>
    </r>
    <rPh sb="1" eb="3">
      <t>サンゼン</t>
    </rPh>
    <rPh sb="3" eb="5">
      <t>サンゴ</t>
    </rPh>
    <rPh sb="5" eb="7">
      <t>ハンエイ</t>
    </rPh>
    <phoneticPr fontId="2"/>
  </si>
  <si>
    <t>○小計(所得割＋均等割)</t>
    <rPh sb="1" eb="3">
      <t>ショウケイ</t>
    </rPh>
    <rPh sb="4" eb="6">
      <t>ショトク</t>
    </rPh>
    <rPh sb="6" eb="7">
      <t>ワリ</t>
    </rPh>
    <rPh sb="8" eb="11">
      <t>キントウワリ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</si>
  <si>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 xml:space="preserve"> 【必須】</t>
    </r>
    <r>
      <rPr>
        <b/>
        <sz val="11"/>
        <color theme="1"/>
        <rFont val="游ゴシック"/>
        <family val="3"/>
        <charset val="128"/>
        <scheme val="minor"/>
      </rPr>
      <t xml:space="preserve">加入状況  </t>
    </r>
    <r>
      <rPr>
        <b/>
        <u/>
        <sz val="9"/>
        <color theme="1"/>
        <rFont val="游ゴシック"/>
        <family val="3"/>
        <charset val="128"/>
        <scheme val="minor"/>
      </rPr>
      <t>上</t>
    </r>
    <r>
      <rPr>
        <b/>
        <u/>
        <sz val="9"/>
        <color theme="1"/>
        <rFont val="BIZ UDゴシック"/>
        <family val="3"/>
        <charset val="128"/>
      </rPr>
      <t>2</t>
    </r>
    <r>
      <rPr>
        <b/>
        <u/>
        <sz val="9"/>
        <color theme="1"/>
        <rFont val="游ゴシック"/>
        <family val="3"/>
        <charset val="128"/>
        <scheme val="minor"/>
      </rPr>
      <t>行だけ</t>
    </r>
    <r>
      <rPr>
        <sz val="9"/>
        <color theme="1"/>
        <rFont val="游ゴシック"/>
        <family val="3"/>
        <charset val="128"/>
        <scheme val="minor"/>
      </rPr>
      <t>が＊/</t>
    </r>
    <r>
      <rPr>
        <sz val="9"/>
        <color theme="1"/>
        <rFont val="BIZ UDゴシック"/>
        <family val="3"/>
        <charset val="128"/>
      </rPr>
      <t>S</t>
    </r>
    <r>
      <rPr>
        <sz val="9"/>
        <color theme="1"/>
        <rFont val="游ゴシック"/>
        <family val="3"/>
        <charset val="128"/>
        <scheme val="minor"/>
      </rPr>
      <t>の月は〇､</t>
    </r>
    <r>
      <rPr>
        <b/>
        <u/>
        <sz val="9"/>
        <color theme="1"/>
        <rFont val="BIZ UDゴシック"/>
        <family val="3"/>
        <charset val="128"/>
      </rPr>
      <t>3</t>
    </r>
    <r>
      <rPr>
        <b/>
        <u/>
        <sz val="9"/>
        <color theme="1"/>
        <rFont val="游ゴシック"/>
        <family val="3"/>
        <charset val="128"/>
        <scheme val="minor"/>
      </rPr>
      <t>行とも</t>
    </r>
    <r>
      <rPr>
        <sz val="9"/>
        <color theme="1"/>
        <rFont val="游ゴシック"/>
        <family val="3"/>
        <charset val="128"/>
        <scheme val="minor"/>
      </rPr>
      <t>＊/</t>
    </r>
    <r>
      <rPr>
        <sz val="9"/>
        <color theme="1"/>
        <rFont val="BIZ UDゴシック"/>
        <family val="3"/>
        <charset val="128"/>
      </rPr>
      <t>S</t>
    </r>
    <r>
      <rPr>
        <sz val="9"/>
        <color theme="1"/>
        <rFont val="游ゴシック"/>
        <family val="3"/>
        <charset val="128"/>
        <scheme val="minor"/>
      </rPr>
      <t>の月は◆を選択(個人別)</t>
    </r>
    <rPh sb="2" eb="4">
      <t>ヒッス</t>
    </rPh>
    <rPh sb="7" eb="9">
      <t>ジョウキョウ</t>
    </rPh>
    <rPh sb="11" eb="12">
      <t>ウエ</t>
    </rPh>
    <rPh sb="40" eb="42">
      <t>コジン</t>
    </rPh>
    <rPh sb="42" eb="43">
      <t>ベツ</t>
    </rPh>
    <phoneticPr fontId="2"/>
  </si>
  <si>
    <t>習志野 一美</t>
    <rPh sb="0" eb="3">
      <t>ナラシノ</t>
    </rPh>
    <phoneticPr fontId="2"/>
  </si>
  <si>
    <t>習志野 三奈</t>
    <rPh sb="0" eb="3">
      <t>ナラシノ</t>
    </rPh>
    <rPh sb="4" eb="6">
      <t>ミナ</t>
    </rPh>
    <phoneticPr fontId="2"/>
  </si>
  <si>
    <t>このサンプルの入力条件</t>
    <rPh sb="7" eb="9">
      <t>ニュウリョク</t>
    </rPh>
    <rPh sb="9" eb="11">
      <t>ジョウケン</t>
    </rPh>
    <phoneticPr fontId="2"/>
  </si>
  <si>
    <t>　①国保加入者は2名(加入者１は75歳到達により途中脱退）
　②加入者１(太郎)は5月に75歳　➡介護分はかからない
　③加入者２(花子)は70歳　　　  ➡介護分はかからない
　④軽減区分は7割
　⑤加入者１(太郎)の75歳到達により単身軽減適用</t>
    <rPh sb="11" eb="14">
      <t>カニュウシャ</t>
    </rPh>
    <rPh sb="18" eb="19">
      <t>サイ</t>
    </rPh>
    <rPh sb="19" eb="21">
      <t>トウタツ</t>
    </rPh>
    <rPh sb="24" eb="26">
      <t>トチュウ</t>
    </rPh>
    <rPh sb="26" eb="28">
      <t>ダッタイ</t>
    </rPh>
    <rPh sb="42" eb="43">
      <t>ガツ</t>
    </rPh>
    <rPh sb="46" eb="47">
      <t>サイ</t>
    </rPh>
    <rPh sb="91" eb="93">
      <t>ケイゲン</t>
    </rPh>
    <rPh sb="93" eb="95">
      <t>クブン</t>
    </rPh>
    <rPh sb="97" eb="98">
      <t>ワリ</t>
    </rPh>
    <rPh sb="101" eb="104">
      <t>カニュウシャ</t>
    </rPh>
    <rPh sb="106" eb="108">
      <t>タロウ</t>
    </rPh>
    <rPh sb="112" eb="113">
      <t>サイ</t>
    </rPh>
    <rPh sb="113" eb="115">
      <t>トウタツ</t>
    </rPh>
    <rPh sb="118" eb="120">
      <t>タンシン</t>
    </rPh>
    <rPh sb="120" eb="122">
      <t>ケイゲン</t>
    </rPh>
    <rPh sb="122" eb="124">
      <t>テキヨウ</t>
    </rPh>
    <phoneticPr fontId="2"/>
  </si>
  <si>
    <t>習志野 二郎</t>
    <rPh sb="0" eb="3">
      <t>ナラシノ</t>
    </rPh>
    <rPh sb="4" eb="6">
      <t>ジロウ</t>
    </rPh>
    <phoneticPr fontId="2"/>
  </si>
  <si>
    <r>
      <rPr>
        <sz val="9"/>
        <color theme="1"/>
        <rFont val="Segoe UI Emoji"/>
        <family val="2"/>
      </rPr>
      <t>👇</t>
    </r>
    <r>
      <rPr>
        <sz val="9"/>
        <color theme="1"/>
        <rFont val="BIZ UDゴシック"/>
        <family val="3"/>
        <charset val="128"/>
      </rPr>
      <t>納入通知書2枚目､個人明細書の｢加入月｣から｢*｣か｢S｣がついている月を入力</t>
    </r>
    <phoneticPr fontId="2"/>
  </si>
  <si>
    <t>　①国保加入者は3名(世帯主、世帯員2名）
　②加入者１(太郎)は45歳　➡介護分がかかる
　③加入者２(花子)は35歳　➡介護分はかからない
　④加入者２(花子)は6月に出産｡産前産後免除を申請済み(※)
　⑤加入者３(音符)は6月に出生　➡未就学児軽減適用(申請不要)
　⑥軽減区分は2割
　※納入通知書2枚目(国民健康保険料個人明細書)の被保険者氏名欄に
　　　　　　　　　　　　　｢（産前産後）｣と記載がある場合は申請済みです。</t>
    <rPh sb="11" eb="14">
      <t>セタイヌシ</t>
    </rPh>
    <rPh sb="15" eb="18">
      <t>セタイイン</t>
    </rPh>
    <rPh sb="19" eb="20">
      <t>メイ</t>
    </rPh>
    <rPh sb="35" eb="36">
      <t>サイ</t>
    </rPh>
    <rPh sb="79" eb="81">
      <t>ハナコ</t>
    </rPh>
    <rPh sb="106" eb="109">
      <t>カニュウシャ</t>
    </rPh>
    <rPh sb="111" eb="113">
      <t>オンプ</t>
    </rPh>
    <rPh sb="122" eb="126">
      <t>ミシュウガクジ</t>
    </rPh>
    <rPh sb="126" eb="128">
      <t>ケイゲン</t>
    </rPh>
    <rPh sb="128" eb="130">
      <t>テキヨウ</t>
    </rPh>
    <rPh sb="131" eb="133">
      <t>シンセイ</t>
    </rPh>
    <rPh sb="133" eb="135">
      <t>フヨウ</t>
    </rPh>
    <phoneticPr fontId="2"/>
  </si>
  <si>
    <r>
      <t>　①国保加入者は5名（世帯主､世帯員4名）
　②加入者１は50歳　　　　</t>
    </r>
    <r>
      <rPr>
        <sz val="6"/>
        <color theme="1"/>
        <rFont val="游ゴシック"/>
        <family val="3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8"/>
        <scheme val="minor"/>
      </rPr>
      <t>➡介護分がかかる
　③加入者２は10月に40歳</t>
    </r>
    <r>
      <rPr>
        <sz val="12.5"/>
        <color theme="1"/>
        <rFont val="游ゴシック"/>
        <family val="3"/>
        <charset val="128"/>
        <scheme val="minor"/>
      </rPr>
      <t>　</t>
    </r>
    <r>
      <rPr>
        <sz val="12"/>
        <color theme="1"/>
        <rFont val="游ゴシック"/>
        <family val="3"/>
        <charset val="128"/>
        <scheme val="minor"/>
      </rPr>
      <t>➡10月から介護分がかかる
　③加入者３～５は10代　　</t>
    </r>
    <r>
      <rPr>
        <sz val="6"/>
        <color theme="1"/>
        <rFont val="游ゴシック"/>
        <family val="3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8"/>
        <scheme val="minor"/>
      </rPr>
      <t>➡介護分はかからない
　④軽減区分は5割
　⑤その他、減免・軽減や免除の適用はなし</t>
    </r>
    <rPh sb="11" eb="14">
      <t>セタイヌシ</t>
    </rPh>
    <rPh sb="15" eb="18">
      <t>セタイイン</t>
    </rPh>
    <rPh sb="19" eb="20">
      <t>メイ</t>
    </rPh>
    <rPh sb="31" eb="32">
      <t>サイ</t>
    </rPh>
    <rPh sb="38" eb="40">
      <t>カイゴ</t>
    </rPh>
    <rPh sb="40" eb="41">
      <t>ブン</t>
    </rPh>
    <rPh sb="48" eb="51">
      <t>カニュウシャ</t>
    </rPh>
    <rPh sb="55" eb="56">
      <t>ガツ</t>
    </rPh>
    <rPh sb="59" eb="60">
      <t>サイ</t>
    </rPh>
    <rPh sb="64" eb="65">
      <t>ガツ</t>
    </rPh>
    <rPh sb="67" eb="69">
      <t>カイゴ</t>
    </rPh>
    <rPh sb="69" eb="70">
      <t>ブン</t>
    </rPh>
    <rPh sb="91" eb="93">
      <t>カイゴ</t>
    </rPh>
    <rPh sb="93" eb="94">
      <t>ブン</t>
    </rPh>
    <rPh sb="115" eb="116">
      <t>タ</t>
    </rPh>
    <rPh sb="117" eb="119">
      <t>ゲンメン</t>
    </rPh>
    <rPh sb="120" eb="122">
      <t>ケイゲン</t>
    </rPh>
    <rPh sb="123" eb="125">
      <t>メンジョ</t>
    </rPh>
    <rPh sb="126" eb="128">
      <t>テキヨウ</t>
    </rPh>
    <phoneticPr fontId="2"/>
  </si>
  <si>
    <r>
      <rPr>
        <sz val="9"/>
        <color theme="1"/>
        <rFont val="Segoe UI Emoji"/>
        <family val="2"/>
      </rPr>
      <t>👇</t>
    </r>
    <r>
      <rPr>
        <sz val="9"/>
        <color theme="1"/>
        <rFont val="BIZ UDゴシック"/>
        <family val="3"/>
        <charset val="128"/>
      </rPr>
      <t>国保加入者でない世帯主･世帯員は入力しない｡氏名欄の入力は任意</t>
    </r>
    <rPh sb="2" eb="4">
      <t>コクホ</t>
    </rPh>
    <rPh sb="4" eb="7">
      <t>カニュウシャ</t>
    </rPh>
    <rPh sb="10" eb="13">
      <t>セタイヌシ</t>
    </rPh>
    <rPh sb="14" eb="17">
      <t>セタイイン</t>
    </rPh>
    <rPh sb="18" eb="20">
      <t>ニュウリョク</t>
    </rPh>
    <rPh sb="24" eb="26">
      <t>シメイ</t>
    </rPh>
    <rPh sb="26" eb="27">
      <t>ラン</t>
    </rPh>
    <rPh sb="28" eb="30">
      <t>ニュウリョク</t>
    </rPh>
    <rPh sb="31" eb="33">
      <t>ニンイ</t>
    </rPh>
    <phoneticPr fontId="2"/>
  </si>
  <si>
    <t>＜＜必ず以下の内容を御理解・御了承のうえ使用してください＞＞</t>
    <rPh sb="2" eb="3">
      <t>カナラ</t>
    </rPh>
    <rPh sb="4" eb="6">
      <t>イカ</t>
    </rPh>
    <rPh sb="7" eb="9">
      <t>ナイヨウ</t>
    </rPh>
    <rPh sb="10" eb="13">
      <t>ゴリカイ</t>
    </rPh>
    <rPh sb="14" eb="17">
      <t>ゴリョウショウ</t>
    </rPh>
    <rPh sb="20" eb="22">
      <t>シヨウ</t>
    </rPh>
    <phoneticPr fontId="2"/>
  </si>
  <si>
    <t>本シートでの計算には､決定保険料が記載された｢国民健康保険料納入通知書｣が必要です｡</t>
    <rPh sb="0" eb="1">
      <t>ホン</t>
    </rPh>
    <rPh sb="6" eb="8">
      <t>ケイサン</t>
    </rPh>
    <rPh sb="11" eb="13">
      <t>ケッテイ</t>
    </rPh>
    <rPh sb="13" eb="16">
      <t>ホケンリョウ</t>
    </rPh>
    <rPh sb="17" eb="19">
      <t>キサイ</t>
    </rPh>
    <rPh sb="23" eb="30">
      <t>コクミンケンコウホケンリョウ</t>
    </rPh>
    <rPh sb="30" eb="32">
      <t>ノウニュウ</t>
    </rPh>
    <rPh sb="32" eb="35">
      <t>ツウチショ</t>
    </rPh>
    <rPh sb="37" eb="39">
      <t>ヒツヨウ</t>
    </rPh>
    <phoneticPr fontId="2"/>
  </si>
  <si>
    <r>
      <rPr>
        <b/>
        <sz val="10"/>
        <color theme="1"/>
        <rFont val="Segoe UI Emoji"/>
        <family val="2"/>
      </rPr>
      <t>👉</t>
    </r>
    <r>
      <rPr>
        <b/>
        <sz val="10"/>
        <color theme="1"/>
        <rFont val="BIZ UDゴシック"/>
        <family val="3"/>
        <charset val="128"/>
      </rPr>
      <t>納入通知書2枚目､個人明細書の</t>
    </r>
    <r>
      <rPr>
        <b/>
        <sz val="10"/>
        <color theme="1"/>
        <rFont val="Calibri"/>
        <family val="3"/>
      </rPr>
      <t xml:space="preserve"> </t>
    </r>
    <r>
      <rPr>
        <b/>
        <sz val="10"/>
        <color theme="1"/>
        <rFont val="BIZ UDゴシック"/>
        <family val="3"/>
        <charset val="128"/>
      </rPr>
      <t>｢所得割額(円)｣と｢均等割額(円)｣を入力(全員分)</t>
    </r>
    <r>
      <rPr>
        <b/>
        <sz val="10"/>
        <color theme="1"/>
        <rFont val="Calibri"/>
        <family val="3"/>
      </rPr>
      <t xml:space="preserve"> </t>
    </r>
    <r>
      <rPr>
        <b/>
        <sz val="10"/>
        <color theme="1"/>
        <rFont val="BIZ UDゴシック"/>
        <family val="3"/>
        <charset val="128"/>
      </rPr>
      <t>(※)</t>
    </r>
    <r>
      <rPr>
        <sz val="10"/>
        <color theme="1"/>
        <rFont val="BIZ UDゴシック"/>
        <family val="3"/>
        <charset val="128"/>
      </rPr>
      <t xml:space="preserve">
</t>
    </r>
    <r>
      <rPr>
        <sz val="10"/>
        <color theme="1"/>
        <rFont val="Calibri"/>
        <family val="3"/>
      </rPr>
      <t xml:space="preserve"> </t>
    </r>
    <r>
      <rPr>
        <sz val="10"/>
        <color theme="1"/>
        <rFont val="BIZ UDゴシック"/>
        <family val="3"/>
        <charset val="128"/>
      </rPr>
      <t>※｢均等割額｣は選択式｡このうち｢介護｣については､0円の場合､入力不要(空欄のままでOK)</t>
    </r>
    <r>
      <rPr>
        <sz val="11"/>
        <color theme="1"/>
        <rFont val="BIZ UDゴシック"/>
        <family val="3"/>
        <charset val="128"/>
      </rPr>
      <t xml:space="preserve">
</t>
    </r>
    <r>
      <rPr>
        <b/>
        <sz val="11"/>
        <color theme="1"/>
        <rFont val="Segoe UI Emoji"/>
        <family val="2"/>
      </rPr>
      <t xml:space="preserve">
</t>
    </r>
    <r>
      <rPr>
        <b/>
        <sz val="10"/>
        <color theme="1"/>
        <rFont val="Segoe UI Emoji"/>
        <family val="2"/>
      </rPr>
      <t>👉</t>
    </r>
    <r>
      <rPr>
        <b/>
        <sz val="10"/>
        <color theme="1"/>
        <rFont val="BIZ UDゴシック"/>
        <family val="3"/>
        <charset val="128"/>
      </rPr>
      <t xml:space="preserve">軽減(未就学児)は､個人明細書の｢被保険者氏名｣欄に｢(未就学児)｣とある場合に入力
</t>
    </r>
    <r>
      <rPr>
        <b/>
        <sz val="10"/>
        <color theme="1"/>
        <rFont val="Segoe UI Emoji"/>
        <family val="2"/>
      </rPr>
      <t xml:space="preserve">
👉</t>
    </r>
    <r>
      <rPr>
        <b/>
        <sz val="10"/>
        <color theme="1"/>
        <rFont val="BIZ UDゴシック"/>
        <family val="3"/>
        <charset val="128"/>
      </rPr>
      <t>軽減(単身軽減)は､納入通知書1枚目､算定明細の中段｢軽減区分｣欄に｢単身軽減｣とある場合に入力</t>
    </r>
    <r>
      <rPr>
        <sz val="10"/>
        <color theme="1"/>
        <rFont val="BIZ UDゴシック"/>
        <family val="3"/>
        <charset val="128"/>
      </rPr>
      <t>(医療分に記載があれば対象)</t>
    </r>
    <r>
      <rPr>
        <b/>
        <sz val="10"/>
        <color theme="1"/>
        <rFont val="Calibri"/>
        <family val="3"/>
      </rPr>
      <t xml:space="preserve">
</t>
    </r>
    <r>
      <rPr>
        <b/>
        <sz val="10"/>
        <color theme="1"/>
        <rFont val="Segoe UI Emoji"/>
        <family val="2"/>
      </rPr>
      <t xml:space="preserve">
👉</t>
    </r>
    <r>
      <rPr>
        <b/>
        <sz val="10"/>
        <color theme="1"/>
        <rFont val="BIZ UDゴシック"/>
        <family val="3"/>
        <charset val="128"/>
      </rPr>
      <t>減額(震災1/2)･免除(震災)は､減免決定通知書を参照</t>
    </r>
    <r>
      <rPr>
        <sz val="10"/>
        <color theme="1"/>
        <rFont val="BIZ UDゴシック"/>
        <family val="3"/>
        <charset val="128"/>
      </rPr>
      <t>(震災減免申請者のみ)</t>
    </r>
    <rPh sb="53" eb="56">
      <t>キントウワリ</t>
    </rPh>
    <rPh sb="56" eb="57">
      <t>ガク</t>
    </rPh>
    <rPh sb="59" eb="61">
      <t>センタク</t>
    </rPh>
    <rPh sb="61" eb="62">
      <t>シキ</t>
    </rPh>
    <rPh sb="68" eb="70">
      <t>カイゴ</t>
    </rPh>
    <rPh sb="78" eb="79">
      <t>エン</t>
    </rPh>
    <rPh sb="80" eb="82">
      <t>バアイ</t>
    </rPh>
    <rPh sb="83" eb="85">
      <t>ニュウリョク</t>
    </rPh>
    <rPh sb="85" eb="87">
      <t>フヨウ</t>
    </rPh>
    <rPh sb="88" eb="90">
      <t>クウラン</t>
    </rPh>
    <rPh sb="150" eb="152">
      <t>タンシン</t>
    </rPh>
    <rPh sb="152" eb="154">
      <t>ケイゲン</t>
    </rPh>
    <rPh sb="179" eb="180">
      <t>ラン</t>
    </rPh>
    <rPh sb="182" eb="184">
      <t>タンシン</t>
    </rPh>
    <rPh sb="184" eb="186">
      <t>ケイゲン</t>
    </rPh>
    <rPh sb="190" eb="192">
      <t>バアイ</t>
    </rPh>
    <rPh sb="193" eb="195">
      <t>ニュウリョク</t>
    </rPh>
    <rPh sb="196" eb="198">
      <t>イリョウ</t>
    </rPh>
    <rPh sb="198" eb="199">
      <t>ブン</t>
    </rPh>
    <rPh sb="200" eb="202">
      <t>キサイ</t>
    </rPh>
    <rPh sb="206" eb="208">
      <t>タイショウ</t>
    </rPh>
    <rPh sb="213" eb="215">
      <t>ゲンガク</t>
    </rPh>
    <phoneticPr fontId="2"/>
  </si>
  <si>
    <r>
      <rPr>
        <b/>
        <sz val="10"/>
        <color theme="1"/>
        <rFont val="Segoe UI Emoji"/>
        <family val="2"/>
      </rPr>
      <t>👉</t>
    </r>
    <r>
      <rPr>
        <b/>
        <sz val="10"/>
        <color theme="1"/>
        <rFont val="BIZ UDゴシック"/>
        <family val="3"/>
        <charset val="128"/>
      </rPr>
      <t>月単位で免除を受けている場合(在監等)は､免除を受けた月について､</t>
    </r>
    <r>
      <rPr>
        <b/>
        <sz val="11"/>
        <color theme="1"/>
        <rFont val="BIZ UDゴシック"/>
        <family val="3"/>
        <charset val="128"/>
      </rPr>
      <t xml:space="preserve">
</t>
    </r>
    <r>
      <rPr>
        <b/>
        <sz val="10"/>
        <color theme="1"/>
        <rFont val="BIZ UDゴシック"/>
        <family val="3"/>
        <charset val="128"/>
      </rPr>
      <t>　</t>
    </r>
    <r>
      <rPr>
        <b/>
        <sz val="9"/>
        <color theme="1"/>
        <rFont val="BIZ UDゴシック"/>
        <family val="3"/>
        <charset val="128"/>
      </rPr>
      <t xml:space="preserve"> </t>
    </r>
    <r>
      <rPr>
        <b/>
        <sz val="10"/>
        <color theme="1"/>
        <rFont val="BIZ UDゴシック"/>
        <family val="3"/>
        <charset val="128"/>
      </rPr>
      <t>対象者の｢</t>
    </r>
    <r>
      <rPr>
        <b/>
        <sz val="10"/>
        <color theme="1"/>
        <rFont val="Segoe UI Symbol"/>
        <family val="3"/>
      </rPr>
      <t>○</t>
    </r>
    <r>
      <rPr>
        <b/>
        <sz val="10"/>
        <color theme="1"/>
        <rFont val="BIZ UDゴシック"/>
        <family val="3"/>
        <charset val="128"/>
      </rPr>
      <t>｣等を入力しない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BIZ UDゴシック"/>
        <family val="3"/>
        <charset val="128"/>
      </rPr>
      <t>(期単位での免除の場合は通常どおり入力)</t>
    </r>
    <r>
      <rPr>
        <b/>
        <sz val="10"/>
        <color theme="1"/>
        <rFont val="BIZ UDゴシック"/>
        <family val="3"/>
        <charset val="128"/>
      </rPr>
      <t xml:space="preserve">
　</t>
    </r>
    <r>
      <rPr>
        <b/>
        <sz val="10"/>
        <color theme="1"/>
        <rFont val="Calibri"/>
        <family val="3"/>
      </rPr>
      <t xml:space="preserve"> </t>
    </r>
    <r>
      <rPr>
        <sz val="9"/>
        <color theme="1"/>
        <rFont val="BIZ UDゴシック"/>
        <family val="3"/>
        <charset val="128"/>
      </rPr>
      <t xml:space="preserve">【例】加入者Ａの5月分が免除されている場合､加入者Ａの5月は空欄とする
</t>
    </r>
    <r>
      <rPr>
        <b/>
        <sz val="10"/>
        <color theme="1"/>
        <rFont val="BIZ UDゴシック"/>
        <family val="3"/>
        <charset val="128"/>
      </rPr>
      <t xml:space="preserve">
</t>
    </r>
    <r>
      <rPr>
        <b/>
        <sz val="10"/>
        <color theme="1"/>
        <rFont val="Segoe UI Emoji"/>
        <family val="2"/>
      </rPr>
      <t>👉</t>
    </r>
    <r>
      <rPr>
        <b/>
        <u/>
        <sz val="10"/>
        <color theme="1"/>
        <rFont val="BIZ UDゴシック"/>
        <family val="3"/>
        <charset val="128"/>
      </rPr>
      <t>産前産後免除がある場合</t>
    </r>
    <r>
      <rPr>
        <b/>
        <sz val="10"/>
        <color theme="1"/>
        <rFont val="BIZ UDゴシック"/>
        <family val="3"/>
        <charset val="128"/>
      </rPr>
      <t>､出産(予定)月の前月から4か月､｢産｣を入力</t>
    </r>
    <r>
      <rPr>
        <b/>
        <sz val="10.5"/>
        <color theme="1"/>
        <rFont val="BIZ UDゴシック"/>
        <family val="3"/>
        <charset val="128"/>
      </rPr>
      <t xml:space="preserve">
　</t>
    </r>
    <r>
      <rPr>
        <b/>
        <sz val="10"/>
        <color theme="1"/>
        <rFont val="BIZ UDゴシック"/>
        <family val="3"/>
        <charset val="128"/>
      </rPr>
      <t>（多胎妊娠の場合は出産(予定)月の3か月前から6か月)</t>
    </r>
    <r>
      <rPr>
        <b/>
        <sz val="10"/>
        <color theme="1"/>
        <rFont val="Calibri"/>
        <family val="3"/>
      </rPr>
      <t xml:space="preserve"> </t>
    </r>
    <r>
      <rPr>
        <b/>
        <sz val="10"/>
        <color theme="1"/>
        <rFont val="BIZ UDゴシック"/>
        <family val="3"/>
        <charset val="128"/>
      </rPr>
      <t xml:space="preserve">(※)
</t>
    </r>
    <r>
      <rPr>
        <sz val="10"/>
        <color theme="1"/>
        <rFont val="BIZ UDゴシック"/>
        <family val="3"/>
        <charset val="128"/>
      </rPr>
      <t>　</t>
    </r>
    <r>
      <rPr>
        <sz val="10"/>
        <color theme="1"/>
        <rFont val="Calibri"/>
        <family val="3"/>
      </rPr>
      <t xml:space="preserve"> </t>
    </r>
    <r>
      <rPr>
        <sz val="9"/>
        <color theme="1"/>
        <rFont val="BIZ UDゴシック"/>
        <family val="3"/>
        <charset val="128"/>
      </rPr>
      <t>【例】10月が出産</t>
    </r>
    <r>
      <rPr>
        <sz val="9"/>
        <color theme="1"/>
        <rFont val="Calibri"/>
        <family val="3"/>
      </rPr>
      <t>(</t>
    </r>
    <r>
      <rPr>
        <sz val="9"/>
        <color theme="1"/>
        <rFont val="BIZ UDゴシック"/>
        <family val="3"/>
        <charset val="128"/>
      </rPr>
      <t>予定</t>
    </r>
    <r>
      <rPr>
        <sz val="9"/>
        <color theme="1"/>
        <rFont val="Calibri"/>
        <family val="3"/>
      </rPr>
      <t>)</t>
    </r>
    <r>
      <rPr>
        <sz val="9"/>
        <color theme="1"/>
        <rFont val="BIZ UDゴシック"/>
        <family val="3"/>
        <charset val="128"/>
      </rPr>
      <t>日の場合､9～12月</t>
    </r>
    <r>
      <rPr>
        <sz val="9"/>
        <color theme="1"/>
        <rFont val="Calibri"/>
        <family val="3"/>
      </rPr>
      <t>(</t>
    </r>
    <r>
      <rPr>
        <sz val="9"/>
        <color theme="1"/>
        <rFont val="BIZ UDゴシック"/>
        <family val="3"/>
        <charset val="128"/>
      </rPr>
      <t>多胎は7～12月</t>
    </r>
    <r>
      <rPr>
        <sz val="9"/>
        <color theme="1"/>
        <rFont val="Calibri"/>
        <family val="3"/>
      </rPr>
      <t>)</t>
    </r>
    <r>
      <rPr>
        <sz val="9"/>
        <color theme="1"/>
        <rFont val="BIZ UDゴシック"/>
        <family val="3"/>
        <charset val="128"/>
      </rPr>
      <t>に｢産｣を入力</t>
    </r>
    <r>
      <rPr>
        <sz val="10"/>
        <color theme="1"/>
        <rFont val="BIZ UDゴシック"/>
        <family val="3"/>
        <charset val="128"/>
      </rPr>
      <t xml:space="preserve">
※個人明細書の｢被保険者氏名｣欄に｢(産前産後)｣とある場合が対象</t>
    </r>
    <r>
      <rPr>
        <sz val="9"/>
        <color theme="1"/>
        <rFont val="BIZ UDゴシック"/>
        <family val="3"/>
        <charset val="128"/>
      </rPr>
      <t xml:space="preserve">
</t>
    </r>
    <r>
      <rPr>
        <sz val="10"/>
        <color theme="1"/>
        <rFont val="BIZ UDゴシック"/>
        <family val="3"/>
        <charset val="128"/>
      </rPr>
      <t>※出産(予定)月は､申請時に記入した日付の属する月
※通常｢</t>
    </r>
    <r>
      <rPr>
        <sz val="10"/>
        <color theme="1"/>
        <rFont val="Segoe UI Symbol"/>
        <family val="3"/>
      </rPr>
      <t>◆</t>
    </r>
    <r>
      <rPr>
        <sz val="10"/>
        <color theme="1"/>
        <rFont val="BIZ UDゴシック"/>
        <family val="3"/>
        <charset val="128"/>
      </rPr>
      <t>｣を入力すべき月(3行とも＊/Sの月)である場合は｢</t>
    </r>
    <r>
      <rPr>
        <sz val="10"/>
        <color theme="1"/>
        <rFont val="Segoe UI Symbol"/>
        <family val="3"/>
      </rPr>
      <t>◆</t>
    </r>
    <r>
      <rPr>
        <sz val="10"/>
        <color theme="1"/>
        <rFont val="BIZ UDゴシック"/>
        <family val="3"/>
        <charset val="128"/>
      </rPr>
      <t>産｣を入力</t>
    </r>
    <rPh sb="54" eb="55">
      <t>キ</t>
    </rPh>
    <rPh sb="55" eb="57">
      <t>タンイ</t>
    </rPh>
    <rPh sb="59" eb="61">
      <t>メンジョ</t>
    </rPh>
    <rPh sb="62" eb="64">
      <t>バアイ</t>
    </rPh>
    <rPh sb="65" eb="67">
      <t>ツウジョウ</t>
    </rPh>
    <rPh sb="70" eb="72">
      <t>ニュウリョク</t>
    </rPh>
    <rPh sb="258" eb="260">
      <t>タイショウ</t>
    </rPh>
    <rPh sb="314" eb="316">
      <t>バアイ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</si>
  <si>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 xml:space="preserve"> 【必須】</t>
    </r>
    <r>
      <rPr>
        <b/>
        <sz val="11"/>
        <color theme="1"/>
        <rFont val="游ゴシック"/>
        <family val="3"/>
        <charset val="128"/>
        <scheme val="minor"/>
      </rPr>
      <t>加入状況</t>
    </r>
    <r>
      <rPr>
        <sz val="12"/>
        <color theme="1"/>
        <rFont val="游ゴシック"/>
        <family val="3"/>
        <charset val="128"/>
        <scheme val="minor"/>
      </rPr>
      <t xml:space="preserve"> </t>
    </r>
    <r>
      <rPr>
        <b/>
        <u/>
        <sz val="9"/>
        <color theme="1"/>
        <rFont val="游ゴシック"/>
        <family val="3"/>
        <charset val="128"/>
        <scheme val="minor"/>
      </rPr>
      <t>上</t>
    </r>
    <r>
      <rPr>
        <b/>
        <u/>
        <sz val="9"/>
        <color theme="1"/>
        <rFont val="BIZ UDゴシック"/>
        <family val="3"/>
        <charset val="128"/>
      </rPr>
      <t>2</t>
    </r>
    <r>
      <rPr>
        <b/>
        <u/>
        <sz val="9"/>
        <color theme="1"/>
        <rFont val="游ゴシック"/>
        <family val="3"/>
        <charset val="128"/>
        <scheme val="minor"/>
      </rPr>
      <t>行だけ</t>
    </r>
    <r>
      <rPr>
        <sz val="9"/>
        <color theme="1"/>
        <rFont val="游ゴシック"/>
        <family val="3"/>
        <charset val="128"/>
        <scheme val="minor"/>
      </rPr>
      <t>が＊/</t>
    </r>
    <r>
      <rPr>
        <sz val="9"/>
        <color theme="1"/>
        <rFont val="BIZ UDゴシック"/>
        <family val="3"/>
        <charset val="128"/>
      </rPr>
      <t>S</t>
    </r>
    <r>
      <rPr>
        <sz val="9"/>
        <color theme="1"/>
        <rFont val="游ゴシック"/>
        <family val="3"/>
        <charset val="128"/>
        <scheme val="minor"/>
      </rPr>
      <t>の月は〇､</t>
    </r>
    <r>
      <rPr>
        <b/>
        <u/>
        <sz val="9"/>
        <color theme="1"/>
        <rFont val="BIZ UDゴシック"/>
        <family val="3"/>
        <charset val="128"/>
      </rPr>
      <t>3</t>
    </r>
    <r>
      <rPr>
        <b/>
        <u/>
        <sz val="9"/>
        <color theme="1"/>
        <rFont val="游ゴシック"/>
        <family val="3"/>
        <charset val="128"/>
        <scheme val="minor"/>
      </rPr>
      <t>行とも</t>
    </r>
    <r>
      <rPr>
        <sz val="9"/>
        <color theme="1"/>
        <rFont val="游ゴシック"/>
        <family val="3"/>
        <charset val="128"/>
        <scheme val="minor"/>
      </rPr>
      <t>＊/</t>
    </r>
    <r>
      <rPr>
        <sz val="9"/>
        <color theme="1"/>
        <rFont val="BIZ UDゴシック"/>
        <family val="3"/>
        <charset val="128"/>
      </rPr>
      <t>S</t>
    </r>
    <r>
      <rPr>
        <sz val="9"/>
        <color theme="1"/>
        <rFont val="游ゴシック"/>
        <family val="3"/>
        <charset val="128"/>
        <scheme val="minor"/>
      </rPr>
      <t>の月は◆を選択</t>
    </r>
    <r>
      <rPr>
        <sz val="8"/>
        <color theme="1"/>
        <rFont val="游ゴシック"/>
        <family val="3"/>
        <charset val="128"/>
        <scheme val="minor"/>
      </rPr>
      <t>(個人毎)</t>
    </r>
    <rPh sb="2" eb="4">
      <t>ヒッス</t>
    </rPh>
    <rPh sb="7" eb="9">
      <t>ジョウキョウ</t>
    </rPh>
    <rPh sb="10" eb="11">
      <t>ウエ</t>
    </rPh>
    <rPh sb="39" eb="41">
      <t>コジン</t>
    </rPh>
    <rPh sb="41" eb="42">
      <t>ゴト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</si>
</sst>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5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BIZ UDゴシック"/>
      <family val="2"/>
      <charset val="128"/>
    </font>
    <font>
      <b/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Segoe UI Symbol"/>
      <family val="2"/>
    </font>
    <font>
      <sz val="9"/>
      <color theme="1"/>
      <name val="Calibri"/>
      <family val="2"/>
    </font>
    <font>
      <b/>
      <u/>
      <sz val="11"/>
      <color theme="1"/>
      <name val="游ゴシック"/>
      <family val="3"/>
      <charset val="128"/>
      <scheme val="minor"/>
    </font>
    <font>
      <b/>
      <sz val="10"/>
      <color theme="1"/>
      <name val="BIZ UDゴシック"/>
      <family val="2"/>
      <charset val="128"/>
    </font>
    <font>
      <b/>
      <sz val="11"/>
      <color theme="1"/>
      <name val="BIZ UDゴシック"/>
      <family val="2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UD デジタル 教科書体 NK-R"/>
      <family val="1"/>
      <charset val="128"/>
    </font>
    <font>
      <sz val="9"/>
      <color indexed="81"/>
      <name val="MS P ゴシック"/>
      <family val="3"/>
      <charset val="128"/>
    </font>
    <font>
      <sz val="8"/>
      <name val="游ゴシック"/>
      <family val="3"/>
      <charset val="128"/>
      <scheme val="minor"/>
    </font>
    <font>
      <b/>
      <sz val="7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0" tint="-0.34998626667073579"/>
      <name val="HG丸ｺﾞｼｯｸM-PRO"/>
      <family val="3"/>
      <charset val="128"/>
    </font>
    <font>
      <sz val="11"/>
      <color theme="1"/>
      <name val="UD デジタル 教科書体 NP-R"/>
      <family val="1"/>
      <charset val="128"/>
    </font>
    <font>
      <sz val="11"/>
      <color theme="1"/>
      <name val="Segoe UI Emoji"/>
      <family val="2"/>
    </font>
    <font>
      <sz val="11"/>
      <color theme="1"/>
      <name val="BIZ UDPゴシック"/>
      <family val="3"/>
      <charset val="128"/>
    </font>
    <font>
      <b/>
      <sz val="11"/>
      <color theme="1"/>
      <name val="Segoe UI Emoji"/>
      <family val="2"/>
    </font>
    <font>
      <b/>
      <sz val="11"/>
      <color theme="1"/>
      <name val="BIZ UDゴシック"/>
      <family val="3"/>
      <charset val="128"/>
    </font>
    <font>
      <b/>
      <sz val="10"/>
      <color theme="1"/>
      <name val="Segoe UI Emoji"/>
      <family val="2"/>
    </font>
    <font>
      <b/>
      <sz val="10"/>
      <color theme="1"/>
      <name val="Segoe UI Symbol"/>
      <family val="3"/>
    </font>
    <font>
      <sz val="9"/>
      <color theme="1"/>
      <name val="BIZ UDゴシック"/>
      <family val="3"/>
      <charset val="128"/>
    </font>
    <font>
      <b/>
      <u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Segoe UI Symbol"/>
      <family val="3"/>
    </font>
    <font>
      <b/>
      <sz val="10"/>
      <color theme="1"/>
      <name val="Calibri"/>
      <family val="3"/>
    </font>
    <font>
      <b/>
      <u/>
      <sz val="9"/>
      <color theme="1"/>
      <name val="游ゴシック"/>
      <family val="3"/>
      <charset val="128"/>
      <scheme val="minor"/>
    </font>
    <font>
      <sz val="9"/>
      <color theme="1"/>
      <name val="Segoe UI Emoji"/>
      <family val="2"/>
    </font>
    <font>
      <sz val="9"/>
      <color theme="1"/>
      <name val="游ゴシック"/>
      <family val="2"/>
      <charset val="128"/>
    </font>
    <font>
      <b/>
      <u/>
      <sz val="9"/>
      <color theme="1"/>
      <name val="BIZ UD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.5"/>
      <color theme="1"/>
      <name val="游ゴシック"/>
      <family val="3"/>
      <charset val="128"/>
      <scheme val="minor"/>
    </font>
    <font>
      <sz val="10"/>
      <color theme="1"/>
      <name val="Calibri"/>
      <family val="3"/>
    </font>
    <font>
      <sz val="9"/>
      <color theme="1"/>
      <name val="Calibri"/>
      <family val="3"/>
    </font>
    <font>
      <sz val="9"/>
      <color theme="1"/>
      <name val="BIZ UDゴシック"/>
      <family val="2"/>
      <charset val="128"/>
    </font>
    <font>
      <b/>
      <sz val="10.5"/>
      <color theme="1"/>
      <name val="BIZ UDゴシック"/>
      <family val="3"/>
      <charset val="128"/>
    </font>
    <font>
      <b/>
      <sz val="14"/>
      <color theme="0"/>
      <name val="游ゴシック"/>
      <family val="3"/>
      <charset val="128"/>
      <scheme val="minor"/>
    </font>
    <font>
      <b/>
      <sz val="9"/>
      <color theme="1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rgb="FFFF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0" xfId="0" applyNumberFormat="1" applyAlignment="1" applyProtection="1">
      <alignment horizontal="center" vertical="center"/>
      <protection hidden="1"/>
    </xf>
    <xf numFmtId="38" fontId="0" fillId="3" borderId="1" xfId="1" applyFont="1" applyFill="1" applyBorder="1" applyProtection="1">
      <alignment vertical="center"/>
      <protection locked="0"/>
    </xf>
    <xf numFmtId="38" fontId="0" fillId="3" borderId="4" xfId="1" applyFont="1" applyFill="1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11" xfId="0" applyBorder="1" applyAlignment="1">
      <alignment horizontal="center" vertical="center"/>
    </xf>
    <xf numFmtId="38" fontId="0" fillId="3" borderId="13" xfId="1" applyFont="1" applyFill="1" applyBorder="1" applyProtection="1">
      <alignment vertical="center"/>
      <protection locked="0"/>
    </xf>
    <xf numFmtId="38" fontId="0" fillId="3" borderId="15" xfId="1" applyFont="1" applyFill="1" applyBorder="1" applyProtection="1">
      <alignment vertical="center"/>
      <protection locked="0"/>
    </xf>
    <xf numFmtId="38" fontId="0" fillId="3" borderId="16" xfId="1" applyFont="1" applyFill="1" applyBorder="1" applyProtection="1">
      <alignment vertical="center"/>
      <protection locked="0"/>
    </xf>
    <xf numFmtId="38" fontId="0" fillId="3" borderId="18" xfId="1" applyFont="1" applyFill="1" applyBorder="1" applyProtection="1">
      <alignment vertical="center"/>
      <protection locked="0"/>
    </xf>
    <xf numFmtId="38" fontId="0" fillId="3" borderId="11" xfId="1" applyFont="1" applyFill="1" applyBorder="1" applyProtection="1">
      <alignment vertical="center"/>
      <protection locked="0"/>
    </xf>
    <xf numFmtId="38" fontId="0" fillId="3" borderId="20" xfId="1" applyFont="1" applyFill="1" applyBorder="1" applyProtection="1">
      <alignment vertical="center"/>
      <protection locked="0"/>
    </xf>
    <xf numFmtId="38" fontId="0" fillId="3" borderId="21" xfId="1" applyFont="1" applyFill="1" applyBorder="1" applyProtection="1">
      <alignment vertical="center"/>
      <protection locked="0"/>
    </xf>
    <xf numFmtId="38" fontId="0" fillId="3" borderId="22" xfId="1" applyFont="1" applyFill="1" applyBorder="1" applyProtection="1">
      <alignment vertical="center"/>
      <protection locked="0"/>
    </xf>
    <xf numFmtId="0" fontId="5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38" fontId="0" fillId="0" borderId="1" xfId="1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8" fontId="0" fillId="0" borderId="0" xfId="1" applyFont="1" applyFill="1" applyBorder="1" applyProtection="1">
      <alignment vertical="center"/>
    </xf>
    <xf numFmtId="0" fontId="0" fillId="0" borderId="27" xfId="0" applyBorder="1">
      <alignment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38" fontId="0" fillId="0" borderId="4" xfId="1" applyFont="1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5" xfId="0" applyBorder="1">
      <alignment vertical="center"/>
    </xf>
    <xf numFmtId="0" fontId="3" fillId="0" borderId="32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0" fillId="3" borderId="20" xfId="0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38" fontId="3" fillId="5" borderId="38" xfId="1" applyFont="1" applyFill="1" applyBorder="1" applyAlignment="1" applyProtection="1">
      <alignment vertical="center"/>
    </xf>
    <xf numFmtId="3" fontId="0" fillId="0" borderId="1" xfId="0" applyNumberFormat="1" applyBorder="1">
      <alignment vertical="center"/>
    </xf>
    <xf numFmtId="3" fontId="0" fillId="0" borderId="6" xfId="0" applyNumberFormat="1" applyBorder="1">
      <alignment vertical="center"/>
    </xf>
    <xf numFmtId="38" fontId="0" fillId="0" borderId="1" xfId="1" applyFont="1" applyBorder="1" applyAlignment="1" applyProtection="1">
      <alignment vertical="center"/>
    </xf>
    <xf numFmtId="38" fontId="3" fillId="5" borderId="33" xfId="1" applyFont="1" applyFill="1" applyBorder="1" applyAlignment="1" applyProtection="1">
      <alignment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10" fillId="0" borderId="0" xfId="0" applyNumberFormat="1" applyFont="1">
      <alignment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1" xfId="0" applyBorder="1" applyProtection="1">
      <alignment vertical="center"/>
      <protection hidden="1"/>
    </xf>
    <xf numFmtId="0" fontId="0" fillId="0" borderId="25" xfId="0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2" xfId="0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38" fontId="0" fillId="3" borderId="12" xfId="1" applyFont="1" applyFill="1" applyBorder="1" applyProtection="1">
      <alignment vertical="center"/>
    </xf>
    <xf numFmtId="38" fontId="0" fillId="3" borderId="24" xfId="1" applyFont="1" applyFill="1" applyBorder="1" applyProtection="1">
      <alignment vertical="center"/>
    </xf>
    <xf numFmtId="38" fontId="0" fillId="3" borderId="23" xfId="1" applyFont="1" applyFill="1" applyBorder="1" applyProtection="1">
      <alignment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top"/>
    </xf>
    <xf numFmtId="38" fontId="0" fillId="0" borderId="1" xfId="1" applyFont="1" applyBorder="1" applyProtection="1">
      <alignment vertical="center"/>
      <protection hidden="1"/>
    </xf>
    <xf numFmtId="0" fontId="21" fillId="0" borderId="40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21" fillId="7" borderId="40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55" xfId="0" applyBorder="1">
      <alignment vertical="center"/>
    </xf>
    <xf numFmtId="0" fontId="0" fillId="0" borderId="51" xfId="0" applyBorder="1">
      <alignment vertical="center"/>
    </xf>
    <xf numFmtId="0" fontId="0" fillId="0" borderId="50" xfId="0" applyBorder="1">
      <alignment vertical="center"/>
    </xf>
    <xf numFmtId="0" fontId="0" fillId="0" borderId="56" xfId="0" applyBorder="1">
      <alignment vertical="center"/>
    </xf>
    <xf numFmtId="0" fontId="0" fillId="0" borderId="46" xfId="0" applyBorder="1">
      <alignment vertical="center"/>
    </xf>
    <xf numFmtId="0" fontId="0" fillId="0" borderId="57" xfId="0" applyBorder="1">
      <alignment vertical="center"/>
    </xf>
    <xf numFmtId="0" fontId="0" fillId="0" borderId="33" xfId="0" applyBorder="1" applyAlignment="1">
      <alignment horizontal="center" vertical="center" shrinkToFit="1"/>
    </xf>
    <xf numFmtId="38" fontId="0" fillId="0" borderId="0" xfId="0" applyNumberFormat="1" applyAlignment="1">
      <alignment horizontal="center" vertical="center" shrinkToFit="1"/>
    </xf>
    <xf numFmtId="38" fontId="23" fillId="0" borderId="0" xfId="0" applyNumberFormat="1" applyFont="1">
      <alignment vertical="center"/>
    </xf>
    <xf numFmtId="0" fontId="24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3" fillId="0" borderId="58" xfId="0" applyFont="1" applyBorder="1" applyAlignment="1">
      <alignment horizontal="center" vertical="center"/>
    </xf>
    <xf numFmtId="38" fontId="6" fillId="0" borderId="0" xfId="1" applyFont="1">
      <alignment vertical="center"/>
    </xf>
    <xf numFmtId="0" fontId="39" fillId="0" borderId="25" xfId="0" applyFont="1" applyBorder="1">
      <alignment vertical="center"/>
    </xf>
    <xf numFmtId="38" fontId="0" fillId="0" borderId="46" xfId="1" applyFont="1" applyBorder="1" applyProtection="1">
      <alignment vertical="center"/>
      <protection hidden="1"/>
    </xf>
    <xf numFmtId="38" fontId="0" fillId="0" borderId="6" xfId="1" applyFont="1" applyBorder="1" applyProtection="1">
      <alignment vertical="center"/>
      <protection hidden="1"/>
    </xf>
    <xf numFmtId="38" fontId="0" fillId="0" borderId="37" xfId="1" applyFont="1" applyBorder="1" applyProtection="1">
      <alignment vertical="center"/>
      <protection hidden="1"/>
    </xf>
    <xf numFmtId="38" fontId="0" fillId="0" borderId="47" xfId="0" applyNumberFormat="1" applyBorder="1" applyProtection="1">
      <alignment vertical="center"/>
      <protection hidden="1"/>
    </xf>
    <xf numFmtId="38" fontId="0" fillId="0" borderId="7" xfId="1" applyFont="1" applyBorder="1" applyProtection="1">
      <alignment vertical="center"/>
      <protection hidden="1"/>
    </xf>
    <xf numFmtId="38" fontId="0" fillId="0" borderId="2" xfId="1" applyFont="1" applyBorder="1" applyProtection="1">
      <alignment vertical="center"/>
      <protection hidden="1"/>
    </xf>
    <xf numFmtId="38" fontId="0" fillId="0" borderId="42" xfId="0" applyNumberFormat="1" applyBorder="1" applyProtection="1">
      <alignment vertical="center"/>
      <protection hidden="1"/>
    </xf>
    <xf numFmtId="38" fontId="0" fillId="0" borderId="43" xfId="1" applyFont="1" applyBorder="1" applyProtection="1">
      <alignment vertical="center"/>
      <protection hidden="1"/>
    </xf>
    <xf numFmtId="38" fontId="0" fillId="0" borderId="5" xfId="1" applyFont="1" applyBorder="1" applyProtection="1">
      <alignment vertical="center"/>
      <protection hidden="1"/>
    </xf>
    <xf numFmtId="38" fontId="0" fillId="0" borderId="34" xfId="1" applyFont="1" applyBorder="1" applyProtection="1">
      <alignment vertical="center"/>
      <protection hidden="1"/>
    </xf>
    <xf numFmtId="38" fontId="0" fillId="0" borderId="44" xfId="0" applyNumberFormat="1" applyBorder="1" applyProtection="1">
      <alignment vertical="center"/>
      <protection hidden="1"/>
    </xf>
    <xf numFmtId="38" fontId="0" fillId="0" borderId="32" xfId="0" applyNumberFormat="1" applyBorder="1" applyProtection="1">
      <alignment vertical="center"/>
      <protection hidden="1"/>
    </xf>
    <xf numFmtId="38" fontId="0" fillId="0" borderId="38" xfId="0" applyNumberFormat="1" applyBorder="1" applyProtection="1">
      <alignment vertical="center"/>
      <protection hidden="1"/>
    </xf>
    <xf numFmtId="38" fontId="0" fillId="0" borderId="45" xfId="0" applyNumberFormat="1" applyBorder="1" applyProtection="1">
      <alignment vertical="center"/>
      <protection hidden="1"/>
    </xf>
    <xf numFmtId="38" fontId="0" fillId="0" borderId="31" xfId="0" applyNumberFormat="1" applyBorder="1" applyProtection="1">
      <alignment vertical="center"/>
      <protection hidden="1"/>
    </xf>
    <xf numFmtId="0" fontId="0" fillId="8" borderId="1" xfId="0" applyFill="1" applyBorder="1">
      <alignment vertical="center"/>
    </xf>
    <xf numFmtId="0" fontId="0" fillId="8" borderId="0" xfId="0" applyFill="1">
      <alignment vertical="center"/>
    </xf>
    <xf numFmtId="0" fontId="0" fillId="8" borderId="2" xfId="0" applyFill="1" applyBorder="1">
      <alignment vertical="center"/>
    </xf>
    <xf numFmtId="0" fontId="0" fillId="8" borderId="3" xfId="0" applyFill="1" applyBorder="1">
      <alignment vertical="center"/>
    </xf>
    <xf numFmtId="0" fontId="0" fillId="8" borderId="4" xfId="0" applyFill="1" applyBorder="1">
      <alignment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4" xfId="0" applyFill="1" applyBorder="1">
      <alignment vertical="center"/>
    </xf>
    <xf numFmtId="0" fontId="0" fillId="8" borderId="27" xfId="0" applyFill="1" applyBorder="1">
      <alignment vertical="center"/>
    </xf>
    <xf numFmtId="0" fontId="0" fillId="8" borderId="35" xfId="0" applyFill="1" applyBorder="1">
      <alignment vertical="center"/>
    </xf>
    <xf numFmtId="0" fontId="4" fillId="8" borderId="34" xfId="0" applyFont="1" applyFill="1" applyBorder="1">
      <alignment vertical="center"/>
    </xf>
    <xf numFmtId="0" fontId="4" fillId="8" borderId="27" xfId="0" applyFont="1" applyFill="1" applyBorder="1">
      <alignment vertical="center"/>
    </xf>
    <xf numFmtId="0" fontId="4" fillId="8" borderId="35" xfId="0" applyFont="1" applyFill="1" applyBorder="1">
      <alignment vertical="center"/>
    </xf>
    <xf numFmtId="0" fontId="4" fillId="8" borderId="2" xfId="0" applyFont="1" applyFill="1" applyBorder="1">
      <alignment vertical="center"/>
    </xf>
    <xf numFmtId="0" fontId="4" fillId="8" borderId="3" xfId="0" applyFont="1" applyFill="1" applyBorder="1">
      <alignment vertical="center"/>
    </xf>
    <xf numFmtId="0" fontId="4" fillId="8" borderId="4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3" borderId="53" xfId="0" applyFill="1" applyBorder="1" applyAlignment="1" applyProtection="1">
      <alignment horizontal="center" vertical="center"/>
      <protection locked="0"/>
    </xf>
    <xf numFmtId="0" fontId="0" fillId="3" borderId="61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62" xfId="0" applyFill="1" applyBorder="1" applyAlignment="1" applyProtection="1">
      <alignment horizontal="center" vertical="center"/>
      <protection locked="0"/>
    </xf>
    <xf numFmtId="0" fontId="0" fillId="3" borderId="63" xfId="0" applyFill="1" applyBorder="1" applyAlignment="1" applyProtection="1">
      <alignment horizontal="center" vertical="center"/>
      <protection locked="0"/>
    </xf>
    <xf numFmtId="0" fontId="0" fillId="3" borderId="64" xfId="0" applyFill="1" applyBorder="1" applyAlignment="1" applyProtection="1">
      <alignment horizontal="center" vertical="center"/>
      <protection locked="0"/>
    </xf>
    <xf numFmtId="0" fontId="0" fillId="3" borderId="65" xfId="0" applyFill="1" applyBorder="1" applyAlignment="1" applyProtection="1">
      <alignment horizontal="center" vertical="center"/>
      <protection locked="0"/>
    </xf>
    <xf numFmtId="0" fontId="0" fillId="3" borderId="66" xfId="0" applyFill="1" applyBorder="1" applyAlignment="1" applyProtection="1">
      <alignment horizontal="center" vertical="center"/>
      <protection locked="0"/>
    </xf>
    <xf numFmtId="38" fontId="0" fillId="3" borderId="2" xfId="1" applyFont="1" applyFill="1" applyBorder="1" applyProtection="1">
      <alignment vertical="center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21" fillId="0" borderId="34" xfId="0" applyFont="1" applyBorder="1" applyAlignment="1">
      <alignment horizontal="center" vertical="center" wrapText="1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0" fillId="3" borderId="69" xfId="0" applyFill="1" applyBorder="1" applyAlignment="1" applyProtection="1">
      <alignment horizontal="center" vertical="center" shrinkToFit="1"/>
      <protection locked="0"/>
    </xf>
    <xf numFmtId="38" fontId="0" fillId="3" borderId="70" xfId="1" applyFont="1" applyFill="1" applyBorder="1" applyProtection="1">
      <alignment vertical="center"/>
      <protection locked="0"/>
    </xf>
    <xf numFmtId="0" fontId="0" fillId="0" borderId="37" xfId="0" applyBorder="1">
      <alignment vertical="center"/>
    </xf>
    <xf numFmtId="0" fontId="48" fillId="0" borderId="25" xfId="0" applyFont="1" applyBorder="1">
      <alignment vertical="center"/>
    </xf>
    <xf numFmtId="0" fontId="3" fillId="0" borderId="0" xfId="0" applyFont="1">
      <alignment vertical="center"/>
    </xf>
    <xf numFmtId="0" fontId="50" fillId="0" borderId="0" xfId="0" applyFont="1" applyAlignment="1">
      <alignment horizontal="left"/>
    </xf>
    <xf numFmtId="0" fontId="50" fillId="0" borderId="30" xfId="0" applyFont="1" applyBorder="1" applyAlignment="1">
      <alignment horizontal="left"/>
    </xf>
    <xf numFmtId="0" fontId="0" fillId="0" borderId="11" xfId="0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11" fillId="0" borderId="40" xfId="0" applyFont="1" applyBorder="1" applyAlignment="1" applyProtection="1">
      <alignment horizontal="center" vertical="center" wrapText="1"/>
      <protection hidden="1"/>
    </xf>
    <xf numFmtId="0" fontId="21" fillId="0" borderId="40" xfId="0" applyFont="1" applyBorder="1" applyAlignment="1" applyProtection="1">
      <alignment horizontal="center" vertical="center" wrapText="1"/>
      <protection hidden="1"/>
    </xf>
    <xf numFmtId="0" fontId="21" fillId="7" borderId="40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38" fontId="0" fillId="0" borderId="4" xfId="1" applyFont="1" applyBorder="1" applyProtection="1">
      <alignment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30" xfId="0" applyBorder="1" applyProtection="1">
      <alignment vertical="center"/>
      <protection hidden="1"/>
    </xf>
    <xf numFmtId="0" fontId="50" fillId="0" borderId="0" xfId="0" applyFont="1" applyAlignment="1" applyProtection="1">
      <alignment horizontal="left"/>
      <protection hidden="1"/>
    </xf>
    <xf numFmtId="0" fontId="50" fillId="0" borderId="30" xfId="0" applyFont="1" applyBorder="1" applyAlignment="1" applyProtection="1">
      <alignment horizontal="left"/>
      <protection hidden="1"/>
    </xf>
    <xf numFmtId="0" fontId="3" fillId="0" borderId="0" xfId="0" applyFont="1" applyProtection="1">
      <alignment vertical="center"/>
      <protection hidden="1"/>
    </xf>
    <xf numFmtId="0" fontId="0" fillId="0" borderId="25" xfId="0" applyBorder="1" applyProtection="1">
      <alignment vertical="center"/>
      <protection hidden="1"/>
    </xf>
    <xf numFmtId="0" fontId="0" fillId="0" borderId="29" xfId="0" applyBorder="1" applyProtection="1">
      <alignment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0" fillId="0" borderId="27" xfId="0" applyBorder="1" applyProtection="1">
      <alignment vertical="center"/>
      <protection hidden="1"/>
    </xf>
    <xf numFmtId="0" fontId="3" fillId="0" borderId="58" xfId="0" applyFont="1" applyBorder="1" applyAlignment="1" applyProtection="1">
      <alignment horizontal="center" vertical="center"/>
      <protection hidden="1"/>
    </xf>
    <xf numFmtId="38" fontId="0" fillId="3" borderId="13" xfId="1" applyFont="1" applyFill="1" applyBorder="1" applyProtection="1">
      <alignment vertical="center"/>
      <protection locked="0" hidden="1"/>
    </xf>
    <xf numFmtId="38" fontId="6" fillId="0" borderId="0" xfId="1" applyFont="1" applyProtection="1">
      <alignment vertical="center"/>
      <protection hidden="1"/>
    </xf>
    <xf numFmtId="38" fontId="0" fillId="3" borderId="21" xfId="1" applyFont="1" applyFill="1" applyBorder="1" applyAlignment="1" applyProtection="1">
      <alignment vertical="center" shrinkToFit="1"/>
      <protection locked="0"/>
    </xf>
    <xf numFmtId="38" fontId="0" fillId="3" borderId="15" xfId="1" applyFont="1" applyFill="1" applyBorder="1" applyAlignment="1" applyProtection="1">
      <alignment vertical="center" shrinkToFit="1"/>
      <protection locked="0"/>
    </xf>
    <xf numFmtId="38" fontId="0" fillId="3" borderId="16" xfId="1" applyFont="1" applyFill="1" applyBorder="1" applyAlignment="1" applyProtection="1">
      <alignment vertical="center" shrinkToFit="1"/>
      <protection locked="0"/>
    </xf>
    <xf numFmtId="38" fontId="0" fillId="3" borderId="4" xfId="1" applyFont="1" applyFill="1" applyBorder="1" applyAlignment="1" applyProtection="1">
      <alignment vertical="center" shrinkToFit="1"/>
      <protection locked="0"/>
    </xf>
    <xf numFmtId="38" fontId="0" fillId="3" borderId="1" xfId="1" applyFont="1" applyFill="1" applyBorder="1" applyAlignment="1" applyProtection="1">
      <alignment vertical="center" shrinkToFit="1"/>
      <protection locked="0"/>
    </xf>
    <xf numFmtId="38" fontId="0" fillId="3" borderId="18" xfId="1" applyFont="1" applyFill="1" applyBorder="1" applyAlignment="1" applyProtection="1">
      <alignment vertical="center" shrinkToFit="1"/>
      <protection locked="0"/>
    </xf>
    <xf numFmtId="38" fontId="0" fillId="3" borderId="22" xfId="1" applyFont="1" applyFill="1" applyBorder="1" applyAlignment="1" applyProtection="1">
      <alignment vertical="center" shrinkToFit="1"/>
      <protection locked="0"/>
    </xf>
    <xf numFmtId="38" fontId="0" fillId="3" borderId="11" xfId="1" applyFont="1" applyFill="1" applyBorder="1" applyAlignment="1" applyProtection="1">
      <alignment vertical="center" shrinkToFit="1"/>
      <protection locked="0"/>
    </xf>
    <xf numFmtId="38" fontId="0" fillId="3" borderId="20" xfId="1" applyFont="1" applyFill="1" applyBorder="1" applyAlignment="1" applyProtection="1">
      <alignment vertical="center" shrinkToFit="1"/>
      <protection locked="0"/>
    </xf>
    <xf numFmtId="38" fontId="0" fillId="3" borderId="12" xfId="1" applyFont="1" applyFill="1" applyBorder="1" applyProtection="1">
      <alignment vertical="center"/>
      <protection locked="0"/>
    </xf>
    <xf numFmtId="38" fontId="0" fillId="3" borderId="24" xfId="1" applyFont="1" applyFill="1" applyBorder="1" applyProtection="1">
      <alignment vertical="center"/>
      <protection locked="0"/>
    </xf>
    <xf numFmtId="38" fontId="0" fillId="3" borderId="23" xfId="1" applyFont="1" applyFill="1" applyBorder="1" applyProtection="1">
      <alignment vertical="center"/>
      <protection locked="0"/>
    </xf>
    <xf numFmtId="0" fontId="50" fillId="9" borderId="34" xfId="0" applyFont="1" applyFill="1" applyBorder="1" applyAlignment="1" applyProtection="1">
      <alignment horizontal="left"/>
      <protection hidden="1"/>
    </xf>
    <xf numFmtId="0" fontId="50" fillId="9" borderId="27" xfId="0" applyFont="1" applyFill="1" applyBorder="1" applyAlignment="1" applyProtection="1">
      <alignment horizontal="left"/>
      <protection hidden="1"/>
    </xf>
    <xf numFmtId="0" fontId="50" fillId="9" borderId="35" xfId="0" applyFont="1" applyFill="1" applyBorder="1" applyAlignment="1" applyProtection="1">
      <alignment horizontal="left"/>
      <protection hidden="1"/>
    </xf>
    <xf numFmtId="0" fontId="8" fillId="6" borderId="29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0" fillId="0" borderId="28" xfId="0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7" xfId="0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2" fillId="0" borderId="27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0" fontId="3" fillId="0" borderId="48" xfId="0" applyFont="1" applyBorder="1" applyAlignment="1" applyProtection="1">
      <alignment horizontal="center" vertical="center"/>
      <protection hidden="1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" xfId="0" applyFont="1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3" borderId="52" xfId="0" applyFill="1" applyBorder="1" applyAlignment="1" applyProtection="1">
      <alignment horizontal="center" vertical="center" shrinkToFit="1"/>
      <protection locked="0"/>
    </xf>
    <xf numFmtId="0" fontId="0" fillId="3" borderId="53" xfId="0" applyFill="1" applyBorder="1" applyAlignment="1" applyProtection="1">
      <alignment horizontal="center" vertical="center" shrinkToFit="1"/>
      <protection locked="0"/>
    </xf>
    <xf numFmtId="0" fontId="0" fillId="3" borderId="54" xfId="0" applyFill="1" applyBorder="1" applyAlignment="1" applyProtection="1">
      <alignment horizontal="center" vertical="center" shrinkToFit="1"/>
      <protection locked="0"/>
    </xf>
    <xf numFmtId="0" fontId="0" fillId="7" borderId="52" xfId="0" applyFill="1" applyBorder="1" applyAlignment="1">
      <alignment horizontal="center" vertical="center" shrinkToFit="1"/>
    </xf>
    <xf numFmtId="0" fontId="0" fillId="7" borderId="53" xfId="0" applyFill="1" applyBorder="1" applyAlignment="1">
      <alignment horizontal="center" vertical="center" shrinkToFit="1"/>
    </xf>
    <xf numFmtId="0" fontId="0" fillId="7" borderId="54" xfId="0" applyFill="1" applyBorder="1" applyAlignment="1">
      <alignment horizontal="center" vertical="center" shrinkToFit="1"/>
    </xf>
    <xf numFmtId="0" fontId="17" fillId="0" borderId="26" xfId="0" applyFont="1" applyBorder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0" fillId="9" borderId="34" xfId="0" applyFont="1" applyFill="1" applyBorder="1" applyAlignment="1">
      <alignment horizontal="left"/>
    </xf>
    <xf numFmtId="0" fontId="50" fillId="9" borderId="27" xfId="0" applyFont="1" applyFill="1" applyBorder="1" applyAlignment="1">
      <alignment horizontal="left"/>
    </xf>
    <xf numFmtId="0" fontId="50" fillId="9" borderId="35" xfId="0" applyFont="1" applyFill="1" applyBorder="1" applyAlignment="1">
      <alignment horizontal="left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43" fillId="0" borderId="34" xfId="0" applyFont="1" applyBorder="1" applyAlignment="1" applyProtection="1">
      <alignment horizontal="left" vertical="center" wrapText="1"/>
      <protection hidden="1"/>
    </xf>
    <xf numFmtId="0" fontId="43" fillId="0" borderId="27" xfId="0" applyFont="1" applyBorder="1" applyAlignment="1" applyProtection="1">
      <alignment horizontal="left" vertical="center" wrapText="1"/>
      <protection hidden="1"/>
    </xf>
    <xf numFmtId="0" fontId="43" fillId="0" borderId="35" xfId="0" applyFont="1" applyBorder="1" applyAlignment="1" applyProtection="1">
      <alignment horizontal="left" vertical="center" wrapText="1"/>
      <protection hidden="1"/>
    </xf>
    <xf numFmtId="0" fontId="43" fillId="0" borderId="36" xfId="0" applyFont="1" applyBorder="1" applyAlignment="1" applyProtection="1">
      <alignment horizontal="left" vertical="center" wrapText="1"/>
      <protection hidden="1"/>
    </xf>
    <xf numFmtId="0" fontId="43" fillId="0" borderId="0" xfId="0" applyFont="1" applyAlignment="1" applyProtection="1">
      <alignment horizontal="left" vertical="center" wrapText="1"/>
      <protection hidden="1"/>
    </xf>
    <xf numFmtId="0" fontId="43" fillId="0" borderId="30" xfId="0" applyFont="1" applyBorder="1" applyAlignment="1" applyProtection="1">
      <alignment horizontal="left" vertical="center" wrapText="1"/>
      <protection hidden="1"/>
    </xf>
    <xf numFmtId="0" fontId="43" fillId="0" borderId="37" xfId="0" applyFont="1" applyBorder="1" applyAlignment="1" applyProtection="1">
      <alignment horizontal="left" vertical="center" wrapText="1"/>
      <protection hidden="1"/>
    </xf>
    <xf numFmtId="0" fontId="43" fillId="0" borderId="25" xfId="0" applyFont="1" applyBorder="1" applyAlignment="1" applyProtection="1">
      <alignment horizontal="left" vertical="center" wrapText="1"/>
      <protection hidden="1"/>
    </xf>
    <xf numFmtId="0" fontId="43" fillId="0" borderId="29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7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5" fillId="0" borderId="36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7" xfId="0" applyFont="1" applyBorder="1" applyAlignment="1" applyProtection="1">
      <alignment horizontal="left" vertical="center" wrapText="1"/>
      <protection hidden="1"/>
    </xf>
    <xf numFmtId="0" fontId="5" fillId="0" borderId="25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0" fillId="3" borderId="71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0" fontId="0" fillId="3" borderId="73" xfId="0" applyFill="1" applyBorder="1" applyAlignment="1" applyProtection="1">
      <alignment horizontal="center" vertical="center" shrinkToFit="1"/>
      <protection locked="0"/>
    </xf>
    <xf numFmtId="0" fontId="0" fillId="7" borderId="67" xfId="0" applyFill="1" applyBorder="1" applyAlignment="1">
      <alignment horizontal="center" vertical="center" shrinkToFit="1"/>
    </xf>
    <xf numFmtId="0" fontId="0" fillId="7" borderId="30" xfId="0" applyFill="1" applyBorder="1" applyAlignment="1">
      <alignment horizontal="center" vertical="center" shrinkToFit="1"/>
    </xf>
    <xf numFmtId="0" fontId="0" fillId="7" borderId="68" xfId="0" applyFill="1" applyBorder="1" applyAlignment="1">
      <alignment horizontal="center" vertical="center" shrinkToFit="1"/>
    </xf>
    <xf numFmtId="38" fontId="0" fillId="0" borderId="47" xfId="0" applyNumberFormat="1" applyBorder="1" applyAlignment="1" applyProtection="1">
      <alignment vertical="center" shrinkToFit="1"/>
      <protection hidden="1"/>
    </xf>
    <xf numFmtId="38" fontId="0" fillId="0" borderId="42" xfId="0" applyNumberFormat="1" applyBorder="1" applyAlignment="1" applyProtection="1">
      <alignment vertical="center" shrinkToFit="1"/>
      <protection hidden="1"/>
    </xf>
    <xf numFmtId="38" fontId="0" fillId="0" borderId="44" xfId="0" applyNumberFormat="1" applyBorder="1" applyAlignment="1" applyProtection="1">
      <alignment vertical="center" shrinkToFit="1"/>
      <protection hidden="1"/>
    </xf>
    <xf numFmtId="38" fontId="0" fillId="0" borderId="31" xfId="0" applyNumberFormat="1" applyBorder="1" applyAlignment="1" applyProtection="1">
      <alignment vertical="center" shrinkToFit="1"/>
      <protection hidden="1"/>
    </xf>
  </cellXfs>
  <cellStyles count="2">
    <cellStyle name="桁区切り" xfId="1" builtinId="6"/>
    <cellStyle name="標準" xfId="0" builtinId="0"/>
  </cellStyles>
  <dxfs count="16">
    <dxf>
      <font>
        <strike/>
      </font>
    </dxf>
    <dxf>
      <font>
        <b/>
        <i val="0"/>
      </font>
    </dxf>
    <dxf>
      <font>
        <color rgb="FFFF0000"/>
      </font>
    </dxf>
    <dxf>
      <font>
        <b val="0"/>
        <i val="0"/>
        <color rgb="FFFF0000"/>
      </font>
    </dxf>
    <dxf>
      <font>
        <strike/>
      </font>
    </dxf>
    <dxf>
      <font>
        <b/>
        <i val="0"/>
      </font>
    </dxf>
    <dxf>
      <font>
        <color rgb="FFFF0000"/>
      </font>
    </dxf>
    <dxf>
      <font>
        <b val="0"/>
        <i val="0"/>
        <color rgb="FFFF0000"/>
      </font>
    </dxf>
    <dxf>
      <font>
        <strike/>
      </font>
    </dxf>
    <dxf>
      <font>
        <b/>
        <i val="0"/>
      </font>
    </dxf>
    <dxf>
      <font>
        <color rgb="FFFF0000"/>
      </font>
    </dxf>
    <dxf>
      <font>
        <b val="0"/>
        <i val="0"/>
        <color rgb="FFFF0000"/>
      </font>
    </dxf>
    <dxf>
      <font>
        <strike/>
      </font>
    </dxf>
    <dxf>
      <font>
        <b/>
        <i val="0"/>
      </font>
    </dxf>
    <dxf>
      <font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FFD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ctrlProps/ctrlProp1.xml><?xml version="1.0" encoding="utf-8"?>
<formControlPr xmlns="http://schemas.microsoft.com/office/spreadsheetml/2009/9/main" objectType="CheckBox" checked="Checked" fmlaLink="$CM38" lockText="1" noThreeD="1"/>
</file>

<file path=xl/ctrlProps/ctrlProp2.xml><?xml version="1.0" encoding="utf-8"?>
<formControlPr xmlns="http://schemas.microsoft.com/office/spreadsheetml/2009/9/main" objectType="CheckBox" checked="Checked" fmlaLink="$CM37" lockText="1" noThreeD="1"/>
</file>

<file path=xl/ctrlProps/ctrlProp3.xml><?xml version="1.0" encoding="utf-8"?>
<formControlPr xmlns="http://schemas.microsoft.com/office/spreadsheetml/2009/9/main" objectType="CheckBox" checked="Checked" fmlaLink="$CM36" lockText="1" noThreeD="1"/>
</file>

<file path=xl/ctrlProps/ctrlProp4.xml><?xml version="1.0" encoding="utf-8"?>
<formControlPr xmlns="http://schemas.microsoft.com/office/spreadsheetml/2009/9/main" objectType="CheckBox" checked="Checked" fmlaLink="$CM35" lockText="1" noThreeD="1"/>
</file>

<file path=xl/ctrlProps/ctrlProp5.xml><?xml version="1.0" encoding="utf-8"?>
<formControlPr xmlns="http://schemas.microsoft.com/office/spreadsheetml/2009/9/main" objectType="CheckBox" fmlaLink="$CM34" lockText="1" noThreeD="1"/>
</file>

<file path=xl/ctrlProps/ctrlProp6.xml><?xml version="1.0" encoding="utf-8"?>
<formControlPr xmlns="http://schemas.microsoft.com/office/spreadsheetml/2009/9/main" objectType="CheckBox" fmlaLink="$CM33" lockText="1" noThreeD="1"/>
</file>

<file path=xl/ctrlProps/ctrlProp7.xml><?xml version="1.0" encoding="utf-8"?>
<formControlPr xmlns="http://schemas.microsoft.com/office/spreadsheetml/2009/9/main" objectType="CheckBox" fmlaLink="$CM31" lockText="1" noThreeD="1"/>
</file>

<file path=xl/ctrlProps/ctrlProp8.xml><?xml version="1.0" encoding="utf-8"?>
<formControlPr xmlns="http://schemas.microsoft.com/office/spreadsheetml/2009/9/main" objectType="CheckBox" fmlaLink="$CM29" lockText="1" noThreeD="1"/>
</file>

<file path=xl/ctrlProps/ctrlProp9.xml><?xml version="1.0" encoding="utf-8"?>
<formControlPr xmlns="http://schemas.microsoft.com/office/spreadsheetml/2009/9/main" objectType="CheckBox" fmlaLink="$CM27" lockText="1" noThreeD="1"/>
</file>

<file path=xl/ctrlProps/ctrlProp10.xml><?xml version="1.0" encoding="utf-8"?>
<formControlPr xmlns="http://schemas.microsoft.com/office/spreadsheetml/2009/9/main" objectType="CheckBox" fmlaLink="$CM25" lockText="1" noThreeD="1"/>
</file>

<file path=xl/ctrlProps/ctrlProp11.xml><?xml version="1.0" encoding="utf-8"?>
<formControlPr xmlns="http://schemas.microsoft.com/office/spreadsheetml/2009/9/main" objectType="CheckBox" fmlaLink="$CM23" lockText="1" noThreeD="1"/>
</file>

<file path=xl/ctrlProps/ctrlProp12.xml><?xml version="1.0" encoding="utf-8"?>
<formControlPr xmlns="http://schemas.microsoft.com/office/spreadsheetml/2009/9/main" objectType="CheckBox" fmlaLink="$CM30" lockText="1" noThreeD="1"/>
</file>

<file path=xl/ctrlProps/ctrlProp13.xml><?xml version="1.0" encoding="utf-8"?>
<formControlPr xmlns="http://schemas.microsoft.com/office/spreadsheetml/2009/9/main" objectType="CheckBox" fmlaLink="$CM22" lockText="1" noThreeD="1"/>
</file>

<file path=xl/ctrlProps/ctrlProp14.xml><?xml version="1.0" encoding="utf-8"?>
<formControlPr xmlns="http://schemas.microsoft.com/office/spreadsheetml/2009/9/main" objectType="CheckBox" fmlaLink="$CM26" lockText="1" noThreeD="1"/>
</file>

<file path=xl/ctrlProps/ctrlProp15.xml><?xml version="1.0" encoding="utf-8"?>
<formControlPr xmlns="http://schemas.microsoft.com/office/spreadsheetml/2009/9/main" objectType="CheckBox" fmlaLink="$CM28" lockText="1" noThreeD="1"/>
</file>

<file path=xl/ctrlProps/ctrlProp16.xml><?xml version="1.0" encoding="utf-8"?>
<formControlPr xmlns="http://schemas.microsoft.com/office/spreadsheetml/2009/9/main" objectType="CheckBox" fmlaLink="$CM24" lockText="1" noThreeD="1"/>
</file>

<file path=xl/ctrlProps/ctrlProp17.xml><?xml version="1.0" encoding="utf-8"?>
<formControlPr xmlns="http://schemas.microsoft.com/office/spreadsheetml/2009/9/main" objectType="CheckBox" fmlaLink="$CM32" lockText="1" noThreeD="1"/>
</file>

<file path=xl/ctrlProps/ctrlProp18.xml><?xml version="1.0" encoding="utf-8"?>
<formControlPr xmlns="http://schemas.microsoft.com/office/spreadsheetml/2009/9/main" objectType="CheckBox" checked="Checked" fmlaLink="$CM38" lockText="1" noThreeD="1"/>
</file>

<file path=xl/ctrlProps/ctrlProp19.xml><?xml version="1.0" encoding="utf-8"?>
<formControlPr xmlns="http://schemas.microsoft.com/office/spreadsheetml/2009/9/main" objectType="CheckBox" checked="Checked" fmlaLink="$CM37" lockText="1" noThreeD="1"/>
</file>

<file path=xl/ctrlProps/ctrlProp20.xml><?xml version="1.0" encoding="utf-8"?>
<formControlPr xmlns="http://schemas.microsoft.com/office/spreadsheetml/2009/9/main" objectType="CheckBox" checked="Checked" fmlaLink="$CM36" lockText="1" noThreeD="1"/>
</file>

<file path=xl/ctrlProps/ctrlProp21.xml><?xml version="1.0" encoding="utf-8"?>
<formControlPr xmlns="http://schemas.microsoft.com/office/spreadsheetml/2009/9/main" objectType="CheckBox" checked="Checked" fmlaLink="$CM35" lockText="1" noThreeD="1"/>
</file>

<file path=xl/ctrlProps/ctrlProp22.xml><?xml version="1.0" encoding="utf-8"?>
<formControlPr xmlns="http://schemas.microsoft.com/office/spreadsheetml/2009/9/main" objectType="CheckBox" fmlaLink="$CM34" lockText="1" noThreeD="1"/>
</file>

<file path=xl/ctrlProps/ctrlProp23.xml><?xml version="1.0" encoding="utf-8"?>
<formControlPr xmlns="http://schemas.microsoft.com/office/spreadsheetml/2009/9/main" objectType="CheckBox" fmlaLink="$CM33" lockText="1" noThreeD="1"/>
</file>

<file path=xl/ctrlProps/ctrlProp24.xml><?xml version="1.0" encoding="utf-8"?>
<formControlPr xmlns="http://schemas.microsoft.com/office/spreadsheetml/2009/9/main" objectType="CheckBox" fmlaLink="$CM31" lockText="1" noThreeD="1"/>
</file>

<file path=xl/ctrlProps/ctrlProp25.xml><?xml version="1.0" encoding="utf-8"?>
<formControlPr xmlns="http://schemas.microsoft.com/office/spreadsheetml/2009/9/main" objectType="CheckBox" fmlaLink="$CM29" lockText="1" noThreeD="1"/>
</file>

<file path=xl/ctrlProps/ctrlProp26.xml><?xml version="1.0" encoding="utf-8"?>
<formControlPr xmlns="http://schemas.microsoft.com/office/spreadsheetml/2009/9/main" objectType="CheckBox" fmlaLink="$CM27" lockText="1" noThreeD="1"/>
</file>

<file path=xl/ctrlProps/ctrlProp27.xml><?xml version="1.0" encoding="utf-8"?>
<formControlPr xmlns="http://schemas.microsoft.com/office/spreadsheetml/2009/9/main" objectType="CheckBox" fmlaLink="$CM25" lockText="1" noThreeD="1"/>
</file>

<file path=xl/ctrlProps/ctrlProp28.xml><?xml version="1.0" encoding="utf-8"?>
<formControlPr xmlns="http://schemas.microsoft.com/office/spreadsheetml/2009/9/main" objectType="CheckBox" fmlaLink="$CM23" lockText="1" noThreeD="1"/>
</file>

<file path=xl/ctrlProps/ctrlProp29.xml><?xml version="1.0" encoding="utf-8"?>
<formControlPr xmlns="http://schemas.microsoft.com/office/spreadsheetml/2009/9/main" objectType="CheckBox" fmlaLink="$CM30" lockText="1" noThreeD="1"/>
</file>

<file path=xl/ctrlProps/ctrlProp30.xml><?xml version="1.0" encoding="utf-8"?>
<formControlPr xmlns="http://schemas.microsoft.com/office/spreadsheetml/2009/9/main" objectType="CheckBox" fmlaLink="$CM22" lockText="1" noThreeD="1"/>
</file>

<file path=xl/ctrlProps/ctrlProp31.xml><?xml version="1.0" encoding="utf-8"?>
<formControlPr xmlns="http://schemas.microsoft.com/office/spreadsheetml/2009/9/main" objectType="CheckBox" fmlaLink="$CM26" lockText="1" noThreeD="1"/>
</file>

<file path=xl/ctrlProps/ctrlProp32.xml><?xml version="1.0" encoding="utf-8"?>
<formControlPr xmlns="http://schemas.microsoft.com/office/spreadsheetml/2009/9/main" objectType="CheckBox" fmlaLink="$CM28" lockText="1" noThreeD="1"/>
</file>

<file path=xl/ctrlProps/ctrlProp33.xml><?xml version="1.0" encoding="utf-8"?>
<formControlPr xmlns="http://schemas.microsoft.com/office/spreadsheetml/2009/9/main" objectType="CheckBox" fmlaLink="$CM24" lockText="1" noThreeD="1"/>
</file>

<file path=xl/ctrlProps/ctrlProp34.xml><?xml version="1.0" encoding="utf-8"?>
<formControlPr xmlns="http://schemas.microsoft.com/office/spreadsheetml/2009/9/main" objectType="CheckBox" fmlaLink="$CM32" lockText="1" noThreeD="1"/>
</file>

<file path=xl/ctrlProps/ctrlProp35.xml><?xml version="1.0" encoding="utf-8"?>
<formControlPr xmlns="http://schemas.microsoft.com/office/spreadsheetml/2009/9/main" objectType="CheckBox" checked="Checked" fmlaLink="$CM38" lockText="1" noThreeD="1"/>
</file>

<file path=xl/ctrlProps/ctrlProp36.xml><?xml version="1.0" encoding="utf-8"?>
<formControlPr xmlns="http://schemas.microsoft.com/office/spreadsheetml/2009/9/main" objectType="CheckBox" checked="Checked" fmlaLink="$CM37" lockText="1" noThreeD="1"/>
</file>

<file path=xl/ctrlProps/ctrlProp37.xml><?xml version="1.0" encoding="utf-8"?>
<formControlPr xmlns="http://schemas.microsoft.com/office/spreadsheetml/2009/9/main" objectType="CheckBox" checked="Checked" fmlaLink="$CM36" lockText="1" noThreeD="1"/>
</file>

<file path=xl/ctrlProps/ctrlProp38.xml><?xml version="1.0" encoding="utf-8"?>
<formControlPr xmlns="http://schemas.microsoft.com/office/spreadsheetml/2009/9/main" objectType="CheckBox" checked="Checked" fmlaLink="$CM35" lockText="1" noThreeD="1"/>
</file>

<file path=xl/ctrlProps/ctrlProp39.xml><?xml version="1.0" encoding="utf-8"?>
<formControlPr xmlns="http://schemas.microsoft.com/office/spreadsheetml/2009/9/main" objectType="CheckBox" fmlaLink="$CM34" lockText="1" noThreeD="1"/>
</file>

<file path=xl/ctrlProps/ctrlProp40.xml><?xml version="1.0" encoding="utf-8"?>
<formControlPr xmlns="http://schemas.microsoft.com/office/spreadsheetml/2009/9/main" objectType="CheckBox" fmlaLink="$CM33" lockText="1" noThreeD="1"/>
</file>

<file path=xl/ctrlProps/ctrlProp41.xml><?xml version="1.0" encoding="utf-8"?>
<formControlPr xmlns="http://schemas.microsoft.com/office/spreadsheetml/2009/9/main" objectType="CheckBox" fmlaLink="$CM31" lockText="1" noThreeD="1"/>
</file>

<file path=xl/ctrlProps/ctrlProp42.xml><?xml version="1.0" encoding="utf-8"?>
<formControlPr xmlns="http://schemas.microsoft.com/office/spreadsheetml/2009/9/main" objectType="CheckBox" fmlaLink="$CM29" lockText="1" noThreeD="1"/>
</file>

<file path=xl/ctrlProps/ctrlProp43.xml><?xml version="1.0" encoding="utf-8"?>
<formControlPr xmlns="http://schemas.microsoft.com/office/spreadsheetml/2009/9/main" objectType="CheckBox" fmlaLink="$CM27" lockText="1" noThreeD="1"/>
</file>

<file path=xl/ctrlProps/ctrlProp44.xml><?xml version="1.0" encoding="utf-8"?>
<formControlPr xmlns="http://schemas.microsoft.com/office/spreadsheetml/2009/9/main" objectType="CheckBox" fmlaLink="$CM25" lockText="1" noThreeD="1"/>
</file>

<file path=xl/ctrlProps/ctrlProp45.xml><?xml version="1.0" encoding="utf-8"?>
<formControlPr xmlns="http://schemas.microsoft.com/office/spreadsheetml/2009/9/main" objectType="CheckBox" fmlaLink="$CM23" lockText="1" noThreeD="1"/>
</file>

<file path=xl/ctrlProps/ctrlProp46.xml><?xml version="1.0" encoding="utf-8"?>
<formControlPr xmlns="http://schemas.microsoft.com/office/spreadsheetml/2009/9/main" objectType="CheckBox" fmlaLink="$CM30" lockText="1" noThreeD="1"/>
</file>

<file path=xl/ctrlProps/ctrlProp47.xml><?xml version="1.0" encoding="utf-8"?>
<formControlPr xmlns="http://schemas.microsoft.com/office/spreadsheetml/2009/9/main" objectType="CheckBox" fmlaLink="$CM22" lockText="1" noThreeD="1"/>
</file>

<file path=xl/ctrlProps/ctrlProp48.xml><?xml version="1.0" encoding="utf-8"?>
<formControlPr xmlns="http://schemas.microsoft.com/office/spreadsheetml/2009/9/main" objectType="CheckBox" fmlaLink="$CM26" lockText="1" noThreeD="1"/>
</file>

<file path=xl/ctrlProps/ctrlProp49.xml><?xml version="1.0" encoding="utf-8"?>
<formControlPr xmlns="http://schemas.microsoft.com/office/spreadsheetml/2009/9/main" objectType="CheckBox" fmlaLink="$CM28" lockText="1" noThreeD="1"/>
</file>

<file path=xl/ctrlProps/ctrlProp50.xml><?xml version="1.0" encoding="utf-8"?>
<formControlPr xmlns="http://schemas.microsoft.com/office/spreadsheetml/2009/9/main" objectType="CheckBox" fmlaLink="$CM24" lockText="1" noThreeD="1"/>
</file>

<file path=xl/ctrlProps/ctrlProp51.xml><?xml version="1.0" encoding="utf-8"?>
<formControlPr xmlns="http://schemas.microsoft.com/office/spreadsheetml/2009/9/main" objectType="CheckBox" fmlaLink="$CM32" lockText="1" noThreeD="1"/>
</file>

<file path=xl/ctrlProps/ctrlProp52.xml><?xml version="1.0" encoding="utf-8"?>
<formControlPr xmlns="http://schemas.microsoft.com/office/spreadsheetml/2009/9/main" objectType="CheckBox" checked="Checked" fmlaLink="$CM38" lockText="1" noThreeD="1"/>
</file>

<file path=xl/ctrlProps/ctrlProp53.xml><?xml version="1.0" encoding="utf-8"?>
<formControlPr xmlns="http://schemas.microsoft.com/office/spreadsheetml/2009/9/main" objectType="CheckBox" checked="Checked" fmlaLink="$CM37" lockText="1" noThreeD="1"/>
</file>

<file path=xl/ctrlProps/ctrlProp54.xml><?xml version="1.0" encoding="utf-8"?>
<formControlPr xmlns="http://schemas.microsoft.com/office/spreadsheetml/2009/9/main" objectType="CheckBox" checked="Checked" fmlaLink="$CM36" lockText="1" noThreeD="1"/>
</file>

<file path=xl/ctrlProps/ctrlProp55.xml><?xml version="1.0" encoding="utf-8"?>
<formControlPr xmlns="http://schemas.microsoft.com/office/spreadsheetml/2009/9/main" objectType="CheckBox" checked="Checked" fmlaLink="$CM35" lockText="1" noThreeD="1"/>
</file>

<file path=xl/ctrlProps/ctrlProp56.xml><?xml version="1.0" encoding="utf-8"?>
<formControlPr xmlns="http://schemas.microsoft.com/office/spreadsheetml/2009/9/main" objectType="CheckBox" fmlaLink="$CM34" lockText="1" noThreeD="1"/>
</file>

<file path=xl/ctrlProps/ctrlProp57.xml><?xml version="1.0" encoding="utf-8"?>
<formControlPr xmlns="http://schemas.microsoft.com/office/spreadsheetml/2009/9/main" objectType="CheckBox" fmlaLink="$CM33" lockText="1" noThreeD="1"/>
</file>

<file path=xl/ctrlProps/ctrlProp58.xml><?xml version="1.0" encoding="utf-8"?>
<formControlPr xmlns="http://schemas.microsoft.com/office/spreadsheetml/2009/9/main" objectType="CheckBox" fmlaLink="$CM31" lockText="1" noThreeD="1"/>
</file>

<file path=xl/ctrlProps/ctrlProp59.xml><?xml version="1.0" encoding="utf-8"?>
<formControlPr xmlns="http://schemas.microsoft.com/office/spreadsheetml/2009/9/main" objectType="CheckBox" fmlaLink="$CM29" lockText="1" noThreeD="1"/>
</file>

<file path=xl/ctrlProps/ctrlProp60.xml><?xml version="1.0" encoding="utf-8"?>
<formControlPr xmlns="http://schemas.microsoft.com/office/spreadsheetml/2009/9/main" objectType="CheckBox" fmlaLink="$CM27" lockText="1" noThreeD="1"/>
</file>

<file path=xl/ctrlProps/ctrlProp61.xml><?xml version="1.0" encoding="utf-8"?>
<formControlPr xmlns="http://schemas.microsoft.com/office/spreadsheetml/2009/9/main" objectType="CheckBox" fmlaLink="$CM25" lockText="1" noThreeD="1"/>
</file>

<file path=xl/ctrlProps/ctrlProp62.xml><?xml version="1.0" encoding="utf-8"?>
<formControlPr xmlns="http://schemas.microsoft.com/office/spreadsheetml/2009/9/main" objectType="CheckBox" fmlaLink="$CM23" lockText="1" noThreeD="1"/>
</file>

<file path=xl/ctrlProps/ctrlProp63.xml><?xml version="1.0" encoding="utf-8"?>
<formControlPr xmlns="http://schemas.microsoft.com/office/spreadsheetml/2009/9/main" objectType="CheckBox" fmlaLink="$CM30" lockText="1" noThreeD="1"/>
</file>

<file path=xl/ctrlProps/ctrlProp64.xml><?xml version="1.0" encoding="utf-8"?>
<formControlPr xmlns="http://schemas.microsoft.com/office/spreadsheetml/2009/9/main" objectType="CheckBox" fmlaLink="$CM22" lockText="1" noThreeD="1"/>
</file>

<file path=xl/ctrlProps/ctrlProp65.xml><?xml version="1.0" encoding="utf-8"?>
<formControlPr xmlns="http://schemas.microsoft.com/office/spreadsheetml/2009/9/main" objectType="CheckBox" fmlaLink="$CM26" lockText="1" noThreeD="1"/>
</file>

<file path=xl/ctrlProps/ctrlProp66.xml><?xml version="1.0" encoding="utf-8"?>
<formControlPr xmlns="http://schemas.microsoft.com/office/spreadsheetml/2009/9/main" objectType="CheckBox" fmlaLink="$CM28" lockText="1" noThreeD="1"/>
</file>

<file path=xl/ctrlProps/ctrlProp67.xml><?xml version="1.0" encoding="utf-8"?>
<formControlPr xmlns="http://schemas.microsoft.com/office/spreadsheetml/2009/9/main" objectType="CheckBox" fmlaLink="$CM24" lockText="1" noThreeD="1"/>
</file>

<file path=xl/ctrlProps/ctrlProp68.xml><?xml version="1.0" encoding="utf-8"?>
<formControlPr xmlns="http://schemas.microsoft.com/office/spreadsheetml/2009/9/main" objectType="CheckBox" fmlaLink="$CM3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121921</xdr:colOff>
      <xdr:row>32</xdr:row>
      <xdr:rowOff>144780</xdr:rowOff>
    </xdr:from>
    <xdr:to>
      <xdr:col>82</xdr:col>
      <xdr:colOff>0</xdr:colOff>
      <xdr:row>39</xdr:row>
      <xdr:rowOff>170507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6636AB3-996F-4B2C-9144-2AD9C53DF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6221" y="7239000"/>
          <a:ext cx="2537459" cy="1785947"/>
        </a:xfrm>
        <a:prstGeom prst="rect">
          <a:avLst/>
        </a:prstGeom>
      </xdr:spPr>
    </xdr:pic>
    <xdr:clientData/>
  </xdr:twoCellAnchor>
  <xdr:oneCellAnchor>
    <xdr:from>
      <xdr:col>78</xdr:col>
      <xdr:colOff>552792</xdr:colOff>
      <xdr:row>34</xdr:row>
      <xdr:rowOff>14556</xdr:rowOff>
    </xdr:from>
    <xdr:ext cx="184730" cy="937629"/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BFEA97A7-F7AF-4706-B5BD-CACFF8AE94ED}"/>
            </a:ext>
          </a:extLst>
        </xdr:cNvPr>
        <xdr:cNvSpPr/>
      </xdr:nvSpPr>
      <xdr:spPr>
        <a:xfrm>
          <a:off x="12097092" y="761169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37</xdr:row>
          <xdr:rowOff>0</xdr:rowOff>
        </xdr:from>
        <xdr:to>
          <xdr:col>91</xdr:col>
          <xdr:colOff>213360</xdr:colOff>
          <xdr:row>38</xdr:row>
          <xdr:rowOff>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36</xdr:row>
          <xdr:rowOff>0</xdr:rowOff>
        </xdr:from>
        <xdr:to>
          <xdr:col>91</xdr:col>
          <xdr:colOff>213360</xdr:colOff>
          <xdr:row>37</xdr:row>
          <xdr:rowOff>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0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35</xdr:row>
          <xdr:rowOff>0</xdr:rowOff>
        </xdr:from>
        <xdr:to>
          <xdr:col>91</xdr:col>
          <xdr:colOff>213360</xdr:colOff>
          <xdr:row>36</xdr:row>
          <xdr:rowOff>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0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34</xdr:row>
          <xdr:rowOff>0</xdr:rowOff>
        </xdr:from>
        <xdr:to>
          <xdr:col>91</xdr:col>
          <xdr:colOff>213360</xdr:colOff>
          <xdr:row>35</xdr:row>
          <xdr:rowOff>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0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33</xdr:row>
          <xdr:rowOff>0</xdr:rowOff>
        </xdr:from>
        <xdr:to>
          <xdr:col>91</xdr:col>
          <xdr:colOff>213360</xdr:colOff>
          <xdr:row>34</xdr:row>
          <xdr:rowOff>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0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32</xdr:row>
          <xdr:rowOff>0</xdr:rowOff>
        </xdr:from>
        <xdr:to>
          <xdr:col>91</xdr:col>
          <xdr:colOff>213360</xdr:colOff>
          <xdr:row>33</xdr:row>
          <xdr:rowOff>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0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30</xdr:row>
          <xdr:rowOff>0</xdr:rowOff>
        </xdr:from>
        <xdr:to>
          <xdr:col>91</xdr:col>
          <xdr:colOff>213360</xdr:colOff>
          <xdr:row>31</xdr:row>
          <xdr:rowOff>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0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28</xdr:row>
          <xdr:rowOff>0</xdr:rowOff>
        </xdr:from>
        <xdr:to>
          <xdr:col>91</xdr:col>
          <xdr:colOff>213360</xdr:colOff>
          <xdr:row>29</xdr:row>
          <xdr:rowOff>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0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26</xdr:row>
          <xdr:rowOff>0</xdr:rowOff>
        </xdr:from>
        <xdr:to>
          <xdr:col>91</xdr:col>
          <xdr:colOff>213360</xdr:colOff>
          <xdr:row>27</xdr:row>
          <xdr:rowOff>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0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24</xdr:row>
          <xdr:rowOff>0</xdr:rowOff>
        </xdr:from>
        <xdr:to>
          <xdr:col>91</xdr:col>
          <xdr:colOff>213360</xdr:colOff>
          <xdr:row>25</xdr:row>
          <xdr:rowOff>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0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22</xdr:row>
          <xdr:rowOff>0</xdr:rowOff>
        </xdr:from>
        <xdr:to>
          <xdr:col>91</xdr:col>
          <xdr:colOff>213360</xdr:colOff>
          <xdr:row>23</xdr:row>
          <xdr:rowOff>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0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29</xdr:row>
          <xdr:rowOff>0</xdr:rowOff>
        </xdr:from>
        <xdr:to>
          <xdr:col>91</xdr:col>
          <xdr:colOff>213360</xdr:colOff>
          <xdr:row>30</xdr:row>
          <xdr:rowOff>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0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100</xdr:col>
          <xdr:colOff>38100</xdr:colOff>
          <xdr:row>19</xdr:row>
          <xdr:rowOff>99060</xdr:rowOff>
        </xdr:from>
        <xdr:to>
          <xdr:col>100</xdr:col>
          <xdr:colOff>251460</xdr:colOff>
          <xdr:row>20</xdr:row>
          <xdr:rowOff>106680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0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25</xdr:row>
          <xdr:rowOff>0</xdr:rowOff>
        </xdr:from>
        <xdr:to>
          <xdr:col>91</xdr:col>
          <xdr:colOff>213360</xdr:colOff>
          <xdr:row>26</xdr:row>
          <xdr:rowOff>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0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27</xdr:row>
          <xdr:rowOff>0</xdr:rowOff>
        </xdr:from>
        <xdr:to>
          <xdr:col>91</xdr:col>
          <xdr:colOff>213360</xdr:colOff>
          <xdr:row>28</xdr:row>
          <xdr:rowOff>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0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23</xdr:row>
          <xdr:rowOff>0</xdr:rowOff>
        </xdr:from>
        <xdr:to>
          <xdr:col>91</xdr:col>
          <xdr:colOff>213360</xdr:colOff>
          <xdr:row>24</xdr:row>
          <xdr:rowOff>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0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31</xdr:row>
          <xdr:rowOff>0</xdr:rowOff>
        </xdr:from>
        <xdr:to>
          <xdr:col>91</xdr:col>
          <xdr:colOff>213360</xdr:colOff>
          <xdr:row>32</xdr:row>
          <xdr:rowOff>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0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121921</xdr:colOff>
      <xdr:row>32</xdr:row>
      <xdr:rowOff>144780</xdr:rowOff>
    </xdr:from>
    <xdr:to>
      <xdr:col>82</xdr:col>
      <xdr:colOff>0</xdr:colOff>
      <xdr:row>39</xdr:row>
      <xdr:rowOff>170507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0B2A468-5E46-498A-8076-BB51F9139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6221" y="7239000"/>
          <a:ext cx="2537459" cy="1785947"/>
        </a:xfrm>
        <a:prstGeom prst="rect">
          <a:avLst/>
        </a:prstGeom>
      </xdr:spPr>
    </xdr:pic>
    <xdr:clientData/>
  </xdr:twoCellAnchor>
  <xdr:oneCellAnchor>
    <xdr:from>
      <xdr:col>78</xdr:col>
      <xdr:colOff>552792</xdr:colOff>
      <xdr:row>34</xdr:row>
      <xdr:rowOff>14556</xdr:rowOff>
    </xdr:from>
    <xdr:ext cx="184730" cy="937629"/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9E7AE04B-B676-4AC0-B7BA-EA1591626EAB}"/>
            </a:ext>
          </a:extLst>
        </xdr:cNvPr>
        <xdr:cNvSpPr/>
      </xdr:nvSpPr>
      <xdr:spPr>
        <a:xfrm>
          <a:off x="12097092" y="761169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37</xdr:row>
          <xdr:rowOff>0</xdr:rowOff>
        </xdr:from>
        <xdr:to>
          <xdr:col>91</xdr:col>
          <xdr:colOff>213360</xdr:colOff>
          <xdr:row>38</xdr:row>
          <xdr:rowOff>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1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36</xdr:row>
          <xdr:rowOff>0</xdr:rowOff>
        </xdr:from>
        <xdr:to>
          <xdr:col>91</xdr:col>
          <xdr:colOff>213360</xdr:colOff>
          <xdr:row>37</xdr:row>
          <xdr:rowOff>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1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35</xdr:row>
          <xdr:rowOff>0</xdr:rowOff>
        </xdr:from>
        <xdr:to>
          <xdr:col>91</xdr:col>
          <xdr:colOff>213360</xdr:colOff>
          <xdr:row>36</xdr:row>
          <xdr:rowOff>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1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34</xdr:row>
          <xdr:rowOff>0</xdr:rowOff>
        </xdr:from>
        <xdr:to>
          <xdr:col>91</xdr:col>
          <xdr:colOff>213360</xdr:colOff>
          <xdr:row>35</xdr:row>
          <xdr:rowOff>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1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33</xdr:row>
          <xdr:rowOff>0</xdr:rowOff>
        </xdr:from>
        <xdr:to>
          <xdr:col>91</xdr:col>
          <xdr:colOff>213360</xdr:colOff>
          <xdr:row>34</xdr:row>
          <xdr:rowOff>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1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32</xdr:row>
          <xdr:rowOff>0</xdr:rowOff>
        </xdr:from>
        <xdr:to>
          <xdr:col>91</xdr:col>
          <xdr:colOff>213360</xdr:colOff>
          <xdr:row>33</xdr:row>
          <xdr:rowOff>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1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30</xdr:row>
          <xdr:rowOff>0</xdr:rowOff>
        </xdr:from>
        <xdr:to>
          <xdr:col>91</xdr:col>
          <xdr:colOff>213360</xdr:colOff>
          <xdr:row>31</xdr:row>
          <xdr:rowOff>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1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28</xdr:row>
          <xdr:rowOff>0</xdr:rowOff>
        </xdr:from>
        <xdr:to>
          <xdr:col>91</xdr:col>
          <xdr:colOff>213360</xdr:colOff>
          <xdr:row>29</xdr:row>
          <xdr:rowOff>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1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26</xdr:row>
          <xdr:rowOff>0</xdr:rowOff>
        </xdr:from>
        <xdr:to>
          <xdr:col>91</xdr:col>
          <xdr:colOff>213360</xdr:colOff>
          <xdr:row>27</xdr:row>
          <xdr:rowOff>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1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24</xdr:row>
          <xdr:rowOff>0</xdr:rowOff>
        </xdr:from>
        <xdr:to>
          <xdr:col>91</xdr:col>
          <xdr:colOff>213360</xdr:colOff>
          <xdr:row>25</xdr:row>
          <xdr:rowOff>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1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22</xdr:row>
          <xdr:rowOff>0</xdr:rowOff>
        </xdr:from>
        <xdr:to>
          <xdr:col>91</xdr:col>
          <xdr:colOff>213360</xdr:colOff>
          <xdr:row>23</xdr:row>
          <xdr:rowOff>0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1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29</xdr:row>
          <xdr:rowOff>0</xdr:rowOff>
        </xdr:from>
        <xdr:to>
          <xdr:col>91</xdr:col>
          <xdr:colOff>213360</xdr:colOff>
          <xdr:row>30</xdr:row>
          <xdr:rowOff>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1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100</xdr:col>
          <xdr:colOff>45720</xdr:colOff>
          <xdr:row>19</xdr:row>
          <xdr:rowOff>106680</xdr:rowOff>
        </xdr:from>
        <xdr:to>
          <xdr:col>100</xdr:col>
          <xdr:colOff>259080</xdr:colOff>
          <xdr:row>20</xdr:row>
          <xdr:rowOff>106680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1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25</xdr:row>
          <xdr:rowOff>0</xdr:rowOff>
        </xdr:from>
        <xdr:to>
          <xdr:col>91</xdr:col>
          <xdr:colOff>213360</xdr:colOff>
          <xdr:row>26</xdr:row>
          <xdr:rowOff>0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1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27</xdr:row>
          <xdr:rowOff>0</xdr:rowOff>
        </xdr:from>
        <xdr:to>
          <xdr:col>91</xdr:col>
          <xdr:colOff>213360</xdr:colOff>
          <xdr:row>28</xdr:row>
          <xdr:rowOff>0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1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23</xdr:row>
          <xdr:rowOff>0</xdr:rowOff>
        </xdr:from>
        <xdr:to>
          <xdr:col>91</xdr:col>
          <xdr:colOff>213360</xdr:colOff>
          <xdr:row>24</xdr:row>
          <xdr:rowOff>0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1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31</xdr:row>
          <xdr:rowOff>0</xdr:rowOff>
        </xdr:from>
        <xdr:to>
          <xdr:col>91</xdr:col>
          <xdr:colOff>213360</xdr:colOff>
          <xdr:row>32</xdr:row>
          <xdr:rowOff>0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1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77</xdr:col>
      <xdr:colOff>45720</xdr:colOff>
      <xdr:row>13</xdr:row>
      <xdr:rowOff>114300</xdr:rowOff>
    </xdr:from>
    <xdr:to>
      <xdr:col>80</xdr:col>
      <xdr:colOff>160020</xdr:colOff>
      <xdr:row>14</xdr:row>
      <xdr:rowOff>60960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A95B9EF-1B7E-4DA9-9116-73954D51E508}"/>
            </a:ext>
          </a:extLst>
        </xdr:cNvPr>
        <xdr:cNvSpPr/>
      </xdr:nvSpPr>
      <xdr:spPr>
        <a:xfrm>
          <a:off x="11315700" y="2590800"/>
          <a:ext cx="1729740" cy="190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327660</xdr:colOff>
      <xdr:row>14</xdr:row>
      <xdr:rowOff>41910</xdr:rowOff>
    </xdr:from>
    <xdr:to>
      <xdr:col>77</xdr:col>
      <xdr:colOff>38100</xdr:colOff>
      <xdr:row>22</xdr:row>
      <xdr:rowOff>243840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B104501-223E-4DA9-8975-AF532A64F44D}"/>
            </a:ext>
          </a:extLst>
        </xdr:cNvPr>
        <xdr:cNvCxnSpPr/>
      </xdr:nvCxnSpPr>
      <xdr:spPr>
        <a:xfrm flipH="1">
          <a:off x="10165080" y="2762250"/>
          <a:ext cx="1143000" cy="20612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312420</xdr:colOff>
      <xdr:row>15</xdr:row>
      <xdr:rowOff>129540</xdr:rowOff>
    </xdr:from>
    <xdr:to>
      <xdr:col>27</xdr:col>
      <xdr:colOff>281940</xdr:colOff>
      <xdr:row>16</xdr:row>
      <xdr:rowOff>114300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B2D6DFB-69B5-4BF6-9211-72334C9B83D1}"/>
            </a:ext>
          </a:extLst>
        </xdr:cNvPr>
        <xdr:cNvSpPr/>
      </xdr:nvSpPr>
      <xdr:spPr>
        <a:xfrm>
          <a:off x="9433560" y="3086100"/>
          <a:ext cx="1043940" cy="21336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</xdr:colOff>
      <xdr:row>14</xdr:row>
      <xdr:rowOff>30480</xdr:rowOff>
    </xdr:from>
    <xdr:to>
      <xdr:col>24</xdr:col>
      <xdr:colOff>304800</xdr:colOff>
      <xdr:row>15</xdr:row>
      <xdr:rowOff>125730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E9D49115-A37A-46B8-AD8A-A1400C7DD961}"/>
            </a:ext>
          </a:extLst>
        </xdr:cNvPr>
        <xdr:cNvCxnSpPr/>
      </xdr:nvCxnSpPr>
      <xdr:spPr>
        <a:xfrm flipH="1" flipV="1">
          <a:off x="1805940" y="2750820"/>
          <a:ext cx="7620000" cy="33147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121921</xdr:colOff>
      <xdr:row>32</xdr:row>
      <xdr:rowOff>144780</xdr:rowOff>
    </xdr:from>
    <xdr:to>
      <xdr:col>82</xdr:col>
      <xdr:colOff>0</xdr:colOff>
      <xdr:row>39</xdr:row>
      <xdr:rowOff>170507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DAD29A-40C0-4E39-B5F6-E61A834E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6221" y="7239000"/>
          <a:ext cx="2537459" cy="1785947"/>
        </a:xfrm>
        <a:prstGeom prst="rect">
          <a:avLst/>
        </a:prstGeom>
      </xdr:spPr>
    </xdr:pic>
    <xdr:clientData/>
  </xdr:twoCellAnchor>
  <xdr:oneCellAnchor>
    <xdr:from>
      <xdr:col>78</xdr:col>
      <xdr:colOff>552792</xdr:colOff>
      <xdr:row>34</xdr:row>
      <xdr:rowOff>14556</xdr:rowOff>
    </xdr:from>
    <xdr:ext cx="184730" cy="937629"/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46E75222-CD0E-44D7-8EE1-0758BEFC4F57}"/>
            </a:ext>
          </a:extLst>
        </xdr:cNvPr>
        <xdr:cNvSpPr/>
      </xdr:nvSpPr>
      <xdr:spPr>
        <a:xfrm>
          <a:off x="12097092" y="761169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37</xdr:row>
          <xdr:rowOff>0</xdr:rowOff>
        </xdr:from>
        <xdr:to>
          <xdr:col>91</xdr:col>
          <xdr:colOff>213360</xdr:colOff>
          <xdr:row>38</xdr:row>
          <xdr:rowOff>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36</xdr:row>
          <xdr:rowOff>0</xdr:rowOff>
        </xdr:from>
        <xdr:to>
          <xdr:col>91</xdr:col>
          <xdr:colOff>213360</xdr:colOff>
          <xdr:row>37</xdr:row>
          <xdr:rowOff>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2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35</xdr:row>
          <xdr:rowOff>0</xdr:rowOff>
        </xdr:from>
        <xdr:to>
          <xdr:col>91</xdr:col>
          <xdr:colOff>213360</xdr:colOff>
          <xdr:row>36</xdr:row>
          <xdr:rowOff>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2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34</xdr:row>
          <xdr:rowOff>0</xdr:rowOff>
        </xdr:from>
        <xdr:to>
          <xdr:col>91</xdr:col>
          <xdr:colOff>213360</xdr:colOff>
          <xdr:row>35</xdr:row>
          <xdr:rowOff>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2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33</xdr:row>
          <xdr:rowOff>0</xdr:rowOff>
        </xdr:from>
        <xdr:to>
          <xdr:col>91</xdr:col>
          <xdr:colOff>213360</xdr:colOff>
          <xdr:row>34</xdr:row>
          <xdr:rowOff>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2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32</xdr:row>
          <xdr:rowOff>0</xdr:rowOff>
        </xdr:from>
        <xdr:to>
          <xdr:col>91</xdr:col>
          <xdr:colOff>213360</xdr:colOff>
          <xdr:row>33</xdr:row>
          <xdr:rowOff>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2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30</xdr:row>
          <xdr:rowOff>0</xdr:rowOff>
        </xdr:from>
        <xdr:to>
          <xdr:col>91</xdr:col>
          <xdr:colOff>213360</xdr:colOff>
          <xdr:row>31</xdr:row>
          <xdr:rowOff>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2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28</xdr:row>
          <xdr:rowOff>0</xdr:rowOff>
        </xdr:from>
        <xdr:to>
          <xdr:col>91</xdr:col>
          <xdr:colOff>213360</xdr:colOff>
          <xdr:row>29</xdr:row>
          <xdr:rowOff>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2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26</xdr:row>
          <xdr:rowOff>0</xdr:rowOff>
        </xdr:from>
        <xdr:to>
          <xdr:col>91</xdr:col>
          <xdr:colOff>213360</xdr:colOff>
          <xdr:row>27</xdr:row>
          <xdr:rowOff>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2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24</xdr:row>
          <xdr:rowOff>0</xdr:rowOff>
        </xdr:from>
        <xdr:to>
          <xdr:col>91</xdr:col>
          <xdr:colOff>213360</xdr:colOff>
          <xdr:row>25</xdr:row>
          <xdr:rowOff>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2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22</xdr:row>
          <xdr:rowOff>0</xdr:rowOff>
        </xdr:from>
        <xdr:to>
          <xdr:col>91</xdr:col>
          <xdr:colOff>213360</xdr:colOff>
          <xdr:row>23</xdr:row>
          <xdr:rowOff>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2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29</xdr:row>
          <xdr:rowOff>0</xdr:rowOff>
        </xdr:from>
        <xdr:to>
          <xdr:col>91</xdr:col>
          <xdr:colOff>213360</xdr:colOff>
          <xdr:row>30</xdr:row>
          <xdr:rowOff>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2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100</xdr:col>
          <xdr:colOff>38100</xdr:colOff>
          <xdr:row>19</xdr:row>
          <xdr:rowOff>99060</xdr:rowOff>
        </xdr:from>
        <xdr:to>
          <xdr:col>100</xdr:col>
          <xdr:colOff>251460</xdr:colOff>
          <xdr:row>20</xdr:row>
          <xdr:rowOff>106680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2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25</xdr:row>
          <xdr:rowOff>0</xdr:rowOff>
        </xdr:from>
        <xdr:to>
          <xdr:col>91</xdr:col>
          <xdr:colOff>213360</xdr:colOff>
          <xdr:row>26</xdr:row>
          <xdr:rowOff>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2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27</xdr:row>
          <xdr:rowOff>0</xdr:rowOff>
        </xdr:from>
        <xdr:to>
          <xdr:col>91</xdr:col>
          <xdr:colOff>213360</xdr:colOff>
          <xdr:row>28</xdr:row>
          <xdr:rowOff>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2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23</xdr:row>
          <xdr:rowOff>0</xdr:rowOff>
        </xdr:from>
        <xdr:to>
          <xdr:col>91</xdr:col>
          <xdr:colOff>213360</xdr:colOff>
          <xdr:row>24</xdr:row>
          <xdr:rowOff>0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2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31</xdr:row>
          <xdr:rowOff>0</xdr:rowOff>
        </xdr:from>
        <xdr:to>
          <xdr:col>91</xdr:col>
          <xdr:colOff>213360</xdr:colOff>
          <xdr:row>32</xdr:row>
          <xdr:rowOff>0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2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342900</xdr:colOff>
      <xdr:row>14</xdr:row>
      <xdr:rowOff>114300</xdr:rowOff>
    </xdr:from>
    <xdr:to>
      <xdr:col>79</xdr:col>
      <xdr:colOff>121920</xdr:colOff>
      <xdr:row>15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A69589B-45BB-4FB7-93DC-B81F05887310}"/>
            </a:ext>
          </a:extLst>
        </xdr:cNvPr>
        <xdr:cNvSpPr/>
      </xdr:nvSpPr>
      <xdr:spPr>
        <a:xfrm>
          <a:off x="11254740" y="2834640"/>
          <a:ext cx="1082040" cy="160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213360</xdr:colOff>
      <xdr:row>13</xdr:row>
      <xdr:rowOff>160020</xdr:rowOff>
    </xdr:from>
    <xdr:to>
      <xdr:col>79</xdr:col>
      <xdr:colOff>281940</xdr:colOff>
      <xdr:row>14</xdr:row>
      <xdr:rowOff>60960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233699B-A885-47DF-8F1C-C77C07816AB4}"/>
            </a:ext>
          </a:extLst>
        </xdr:cNvPr>
        <xdr:cNvSpPr/>
      </xdr:nvSpPr>
      <xdr:spPr>
        <a:xfrm>
          <a:off x="10408920" y="2636520"/>
          <a:ext cx="2087880" cy="14478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14</xdr:row>
      <xdr:rowOff>57150</xdr:rowOff>
    </xdr:from>
    <xdr:to>
      <xdr:col>27</xdr:col>
      <xdr:colOff>213360</xdr:colOff>
      <xdr:row>23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41A83EB-33F1-A305-6FAD-3A17E323E2A1}"/>
            </a:ext>
          </a:extLst>
        </xdr:cNvPr>
        <xdr:cNvCxnSpPr/>
      </xdr:nvCxnSpPr>
      <xdr:spPr>
        <a:xfrm flipH="1">
          <a:off x="8801100" y="3143250"/>
          <a:ext cx="1607820" cy="205359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</xdr:colOff>
      <xdr:row>15</xdr:row>
      <xdr:rowOff>22860</xdr:rowOff>
    </xdr:from>
    <xdr:to>
      <xdr:col>29</xdr:col>
      <xdr:colOff>350520</xdr:colOff>
      <xdr:row>24</xdr:row>
      <xdr:rowOff>7620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3E19938-88D6-4B37-9796-3C5AA810564E}"/>
            </a:ext>
          </a:extLst>
        </xdr:cNvPr>
        <xdr:cNvCxnSpPr/>
      </xdr:nvCxnSpPr>
      <xdr:spPr>
        <a:xfrm flipH="1">
          <a:off x="5318760" y="2979420"/>
          <a:ext cx="5943600" cy="211074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281940</xdr:colOff>
      <xdr:row>15</xdr:row>
      <xdr:rowOff>83820</xdr:rowOff>
    </xdr:from>
    <xdr:to>
      <xdr:col>27</xdr:col>
      <xdr:colOff>83820</xdr:colOff>
      <xdr:row>16</xdr:row>
      <xdr:rowOff>7620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0DBAC89-E62F-4140-9EFF-95D5DBDC436B}"/>
            </a:ext>
          </a:extLst>
        </xdr:cNvPr>
        <xdr:cNvSpPr/>
      </xdr:nvSpPr>
      <xdr:spPr>
        <a:xfrm>
          <a:off x="9403080" y="3040380"/>
          <a:ext cx="876300" cy="15240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</xdr:colOff>
      <xdr:row>14</xdr:row>
      <xdr:rowOff>0</xdr:rowOff>
    </xdr:from>
    <xdr:to>
      <xdr:col>24</xdr:col>
      <xdr:colOff>274320</xdr:colOff>
      <xdr:row>15</xdr:row>
      <xdr:rowOff>80010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F8128FF5-D29D-4272-AA08-9ADCBFC283FE}"/>
            </a:ext>
          </a:extLst>
        </xdr:cNvPr>
        <xdr:cNvCxnSpPr/>
      </xdr:nvCxnSpPr>
      <xdr:spPr>
        <a:xfrm flipH="1" flipV="1">
          <a:off x="1767840" y="2720340"/>
          <a:ext cx="7627620" cy="31623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121921</xdr:colOff>
      <xdr:row>32</xdr:row>
      <xdr:rowOff>144780</xdr:rowOff>
    </xdr:from>
    <xdr:to>
      <xdr:col>82</xdr:col>
      <xdr:colOff>0</xdr:colOff>
      <xdr:row>39</xdr:row>
      <xdr:rowOff>170507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5A2F97E-0488-4A56-97AE-353F831BD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6221" y="7239000"/>
          <a:ext cx="2537459" cy="1785947"/>
        </a:xfrm>
        <a:prstGeom prst="rect">
          <a:avLst/>
        </a:prstGeom>
      </xdr:spPr>
    </xdr:pic>
    <xdr:clientData/>
  </xdr:twoCellAnchor>
  <xdr:oneCellAnchor>
    <xdr:from>
      <xdr:col>78</xdr:col>
      <xdr:colOff>552792</xdr:colOff>
      <xdr:row>34</xdr:row>
      <xdr:rowOff>14556</xdr:rowOff>
    </xdr:from>
    <xdr:ext cx="184730" cy="937629"/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E47CF228-69B8-47B7-89DD-602767B94C7B}"/>
            </a:ext>
          </a:extLst>
        </xdr:cNvPr>
        <xdr:cNvSpPr/>
      </xdr:nvSpPr>
      <xdr:spPr>
        <a:xfrm>
          <a:off x="12097092" y="761169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37</xdr:row>
          <xdr:rowOff>0</xdr:rowOff>
        </xdr:from>
        <xdr:to>
          <xdr:col>91</xdr:col>
          <xdr:colOff>213360</xdr:colOff>
          <xdr:row>38</xdr:row>
          <xdr:rowOff>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3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36</xdr:row>
          <xdr:rowOff>0</xdr:rowOff>
        </xdr:from>
        <xdr:to>
          <xdr:col>91</xdr:col>
          <xdr:colOff>213360</xdr:colOff>
          <xdr:row>37</xdr:row>
          <xdr:rowOff>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35</xdr:row>
          <xdr:rowOff>0</xdr:rowOff>
        </xdr:from>
        <xdr:to>
          <xdr:col>91</xdr:col>
          <xdr:colOff>213360</xdr:colOff>
          <xdr:row>36</xdr:row>
          <xdr:rowOff>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3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34</xdr:row>
          <xdr:rowOff>0</xdr:rowOff>
        </xdr:from>
        <xdr:to>
          <xdr:col>91</xdr:col>
          <xdr:colOff>213360</xdr:colOff>
          <xdr:row>35</xdr:row>
          <xdr:rowOff>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3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33</xdr:row>
          <xdr:rowOff>0</xdr:rowOff>
        </xdr:from>
        <xdr:to>
          <xdr:col>91</xdr:col>
          <xdr:colOff>213360</xdr:colOff>
          <xdr:row>34</xdr:row>
          <xdr:rowOff>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3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32</xdr:row>
          <xdr:rowOff>0</xdr:rowOff>
        </xdr:from>
        <xdr:to>
          <xdr:col>91</xdr:col>
          <xdr:colOff>213360</xdr:colOff>
          <xdr:row>33</xdr:row>
          <xdr:rowOff>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3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30</xdr:row>
          <xdr:rowOff>0</xdr:rowOff>
        </xdr:from>
        <xdr:to>
          <xdr:col>91</xdr:col>
          <xdr:colOff>213360</xdr:colOff>
          <xdr:row>31</xdr:row>
          <xdr:rowOff>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3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28</xdr:row>
          <xdr:rowOff>0</xdr:rowOff>
        </xdr:from>
        <xdr:to>
          <xdr:col>91</xdr:col>
          <xdr:colOff>213360</xdr:colOff>
          <xdr:row>29</xdr:row>
          <xdr:rowOff>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26</xdr:row>
          <xdr:rowOff>0</xdr:rowOff>
        </xdr:from>
        <xdr:to>
          <xdr:col>91</xdr:col>
          <xdr:colOff>213360</xdr:colOff>
          <xdr:row>27</xdr:row>
          <xdr:rowOff>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24</xdr:row>
          <xdr:rowOff>0</xdr:rowOff>
        </xdr:from>
        <xdr:to>
          <xdr:col>91</xdr:col>
          <xdr:colOff>213360</xdr:colOff>
          <xdr:row>25</xdr:row>
          <xdr:rowOff>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3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22</xdr:row>
          <xdr:rowOff>0</xdr:rowOff>
        </xdr:from>
        <xdr:to>
          <xdr:col>91</xdr:col>
          <xdr:colOff>213360</xdr:colOff>
          <xdr:row>23</xdr:row>
          <xdr:rowOff>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3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29</xdr:row>
          <xdr:rowOff>0</xdr:rowOff>
        </xdr:from>
        <xdr:to>
          <xdr:col>91</xdr:col>
          <xdr:colOff>213360</xdr:colOff>
          <xdr:row>30</xdr:row>
          <xdr:rowOff>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3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100</xdr:col>
          <xdr:colOff>38100</xdr:colOff>
          <xdr:row>19</xdr:row>
          <xdr:rowOff>99060</xdr:rowOff>
        </xdr:from>
        <xdr:to>
          <xdr:col>100</xdr:col>
          <xdr:colOff>251460</xdr:colOff>
          <xdr:row>20</xdr:row>
          <xdr:rowOff>106680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3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25</xdr:row>
          <xdr:rowOff>0</xdr:rowOff>
        </xdr:from>
        <xdr:to>
          <xdr:col>91</xdr:col>
          <xdr:colOff>213360</xdr:colOff>
          <xdr:row>26</xdr:row>
          <xdr:rowOff>0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3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27</xdr:row>
          <xdr:rowOff>0</xdr:rowOff>
        </xdr:from>
        <xdr:to>
          <xdr:col>91</xdr:col>
          <xdr:colOff>213360</xdr:colOff>
          <xdr:row>28</xdr:row>
          <xdr:rowOff>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3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23</xdr:row>
          <xdr:rowOff>0</xdr:rowOff>
        </xdr:from>
        <xdr:to>
          <xdr:col>91</xdr:col>
          <xdr:colOff>213360</xdr:colOff>
          <xdr:row>24</xdr:row>
          <xdr:rowOff>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3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68580</xdr:colOff>
          <xdr:row>31</xdr:row>
          <xdr:rowOff>0</xdr:rowOff>
        </xdr:from>
        <xdr:to>
          <xdr:col>91</xdr:col>
          <xdr:colOff>213360</xdr:colOff>
          <xdr:row>32</xdr:row>
          <xdr:rowOff>0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3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68580</xdr:colOff>
      <xdr:row>12</xdr:row>
      <xdr:rowOff>236220</xdr:rowOff>
    </xdr:from>
    <xdr:to>
      <xdr:col>77</xdr:col>
      <xdr:colOff>114300</xdr:colOff>
      <xdr:row>13</xdr:row>
      <xdr:rowOff>167640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8E95DE7-7B60-4C70-BF6A-443C2D0BF5E0}"/>
            </a:ext>
          </a:extLst>
        </xdr:cNvPr>
        <xdr:cNvSpPr/>
      </xdr:nvSpPr>
      <xdr:spPr>
        <a:xfrm>
          <a:off x="10622280" y="2468880"/>
          <a:ext cx="762000" cy="1752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38100</xdr:colOff>
      <xdr:row>13</xdr:row>
      <xdr:rowOff>160020</xdr:rowOff>
    </xdr:from>
    <xdr:to>
      <xdr:col>28</xdr:col>
      <xdr:colOff>68580</xdr:colOff>
      <xdr:row>21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30234633-CA8B-45A9-8A92-FD27BFC78698}"/>
            </a:ext>
          </a:extLst>
        </xdr:cNvPr>
        <xdr:cNvCxnSpPr/>
      </xdr:nvCxnSpPr>
      <xdr:spPr>
        <a:xfrm flipH="1">
          <a:off x="7368540" y="2636520"/>
          <a:ext cx="3253740" cy="19354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167640</xdr:colOff>
      <xdr:row>16</xdr:row>
      <xdr:rowOff>38100</xdr:rowOff>
    </xdr:from>
    <xdr:to>
      <xdr:col>79</xdr:col>
      <xdr:colOff>449580</xdr:colOff>
      <xdr:row>16</xdr:row>
      <xdr:rowOff>220980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84BC424-9316-40B2-9797-18DA459D4586}"/>
            </a:ext>
          </a:extLst>
        </xdr:cNvPr>
        <xdr:cNvSpPr/>
      </xdr:nvSpPr>
      <xdr:spPr>
        <a:xfrm>
          <a:off x="11711940" y="3223260"/>
          <a:ext cx="952500" cy="18288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53340</xdr:colOff>
      <xdr:row>16</xdr:row>
      <xdr:rowOff>198120</xdr:rowOff>
    </xdr:from>
    <xdr:to>
      <xdr:col>78</xdr:col>
      <xdr:colOff>160020</xdr:colOff>
      <xdr:row>26</xdr:row>
      <xdr:rowOff>190500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5203337-2B2E-4F72-8BB0-B07B8C7C4544}"/>
            </a:ext>
          </a:extLst>
        </xdr:cNvPr>
        <xdr:cNvCxnSpPr/>
      </xdr:nvCxnSpPr>
      <xdr:spPr>
        <a:xfrm flipH="1">
          <a:off x="5821680" y="3383280"/>
          <a:ext cx="5882640" cy="239268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327660</xdr:colOff>
      <xdr:row>15</xdr:row>
      <xdr:rowOff>0</xdr:rowOff>
    </xdr:from>
    <xdr:to>
      <xdr:col>27</xdr:col>
      <xdr:colOff>281940</xdr:colOff>
      <xdr:row>15</xdr:row>
      <xdr:rowOff>205740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F5093BF-D902-4B69-89A5-0649C4C9160E}"/>
            </a:ext>
          </a:extLst>
        </xdr:cNvPr>
        <xdr:cNvSpPr/>
      </xdr:nvSpPr>
      <xdr:spPr>
        <a:xfrm>
          <a:off x="9448800" y="2956560"/>
          <a:ext cx="1028700" cy="20574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</xdr:colOff>
      <xdr:row>14</xdr:row>
      <xdr:rowOff>7620</xdr:rowOff>
    </xdr:from>
    <xdr:to>
      <xdr:col>24</xdr:col>
      <xdr:colOff>320040</xdr:colOff>
      <xdr:row>14</xdr:row>
      <xdr:rowOff>232410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AE0E44DA-B2C4-4FF9-924B-9AD564D5EB54}"/>
            </a:ext>
          </a:extLst>
        </xdr:cNvPr>
        <xdr:cNvCxnSpPr/>
      </xdr:nvCxnSpPr>
      <xdr:spPr>
        <a:xfrm flipH="1" flipV="1">
          <a:off x="1805940" y="2727960"/>
          <a:ext cx="7635240" cy="22479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omments" Target="../comments2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3" Type="http://schemas.openxmlformats.org/officeDocument/2006/relationships/vmlDrawing" Target="../drawings/vmlDrawing3.vml"/><Relationship Id="rId21" Type="http://schemas.openxmlformats.org/officeDocument/2006/relationships/comments" Target="../comments3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3" Type="http://schemas.openxmlformats.org/officeDocument/2006/relationships/vmlDrawing" Target="../drawings/vmlDrawing4.vml"/><Relationship Id="rId21" Type="http://schemas.openxmlformats.org/officeDocument/2006/relationships/comments" Target="../comments4.x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4.xml"/><Relationship Id="rId20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5" Type="http://schemas.openxmlformats.org/officeDocument/2006/relationships/ctrlProp" Target="../ctrlProps/ctrlProp53.xml"/><Relationship Id="rId15" Type="http://schemas.openxmlformats.org/officeDocument/2006/relationships/ctrlProp" Target="../ctrlProps/ctrlProp63.xml"/><Relationship Id="rId10" Type="http://schemas.openxmlformats.org/officeDocument/2006/relationships/ctrlProp" Target="../ctrlProps/ctrlProp58.xml"/><Relationship Id="rId19" Type="http://schemas.openxmlformats.org/officeDocument/2006/relationships/ctrlProp" Target="../ctrlProps/ctrlProp67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55CF-425E-4F8F-BA33-0BECE780E782}">
  <sheetPr>
    <tabColor rgb="FFFFFF00"/>
    <pageSetUpPr fitToPage="1"/>
  </sheetPr>
  <dimension ref="A1:CM42"/>
  <sheetViews>
    <sheetView showGridLines="0" tabSelected="1" showRuler="0" view="pageBreakPreview" zoomScaleNormal="100" zoomScaleSheetLayoutView="100" zoomScalePageLayoutView="75" workbookViewId="0">
      <selection sqref="A1:CD1"/>
    </sheetView>
  </sheetViews>
  <sheetFormatPr defaultRowHeight="18"/>
  <cols>
    <col min="1" max="1" width="4.09765625" customWidth="1"/>
    <col min="2" max="2" width="11.69921875" customWidth="1"/>
    <col min="6" max="8" width="7.59765625" customWidth="1"/>
    <col min="9" max="9" width="6.09765625" customWidth="1"/>
    <col min="10" max="10" width="6.09765625" bestFit="1" customWidth="1"/>
    <col min="11" max="11" width="6.09765625" hidden="1" customWidth="1"/>
    <col min="12" max="13" width="6.09765625" customWidth="1"/>
    <col min="14" max="16" width="7.69921875" hidden="1" customWidth="1"/>
    <col min="17" max="17" width="3.59765625" hidden="1" customWidth="1"/>
    <col min="18" max="18" width="3.59765625" customWidth="1"/>
    <col min="19" max="30" width="4.69921875" customWidth="1"/>
    <col min="31" max="31" width="5.69921875" hidden="1" customWidth="1"/>
    <col min="32" max="33" width="4.59765625" hidden="1" customWidth="1"/>
    <col min="34" max="37" width="3.59765625" hidden="1" customWidth="1"/>
    <col min="38" max="38" width="3.69921875" hidden="1" customWidth="1"/>
    <col min="39" max="41" width="7.69921875" hidden="1" customWidth="1"/>
    <col min="42" max="42" width="3.59765625" hidden="1" customWidth="1"/>
    <col min="43" max="45" width="7.69921875" hidden="1" customWidth="1"/>
    <col min="46" max="58" width="4.59765625" hidden="1" customWidth="1"/>
    <col min="59" max="59" width="6.69921875" hidden="1" customWidth="1"/>
    <col min="60" max="60" width="3.59765625" hidden="1" customWidth="1"/>
    <col min="61" max="63" width="7.69921875" hidden="1" customWidth="1"/>
    <col min="64" max="64" width="3.59765625" hidden="1" customWidth="1"/>
    <col min="65" max="67" width="7.69921875" hidden="1" customWidth="1"/>
    <col min="68" max="68" width="3.19921875" hidden="1" customWidth="1"/>
    <col min="69" max="72" width="7.69921875" hidden="1" customWidth="1"/>
    <col min="73" max="73" width="3.19921875" hidden="1" customWidth="1"/>
    <col min="74" max="77" width="7.69921875" hidden="1" customWidth="1"/>
    <col min="78" max="78" width="3.59765625" customWidth="1"/>
    <col min="81" max="81" width="8.69921875" customWidth="1"/>
    <col min="82" max="82" width="8.59765625" customWidth="1"/>
    <col min="83" max="83" width="4.19921875" hidden="1" customWidth="1"/>
    <col min="84" max="84" width="5.19921875" hidden="1" customWidth="1"/>
    <col min="85" max="88" width="7.59765625" hidden="1" customWidth="1"/>
    <col min="89" max="89" width="5.59765625" style="3" hidden="1" customWidth="1"/>
    <col min="90" max="90" width="30.69921875" hidden="1" customWidth="1"/>
    <col min="91" max="91" width="4.69921875" hidden="1" customWidth="1"/>
    <col min="92" max="92" width="4.59765625" customWidth="1"/>
  </cols>
  <sheetData>
    <row r="1" spans="1:88" ht="25.95" customHeight="1">
      <c r="A1" s="201" t="s">
        <v>131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3"/>
    </row>
    <row r="2" spans="1:88" ht="4.95" customHeight="1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8"/>
    </row>
    <row r="3" spans="1:88" ht="19.2" customHeight="1">
      <c r="A3" s="176" t="s">
        <v>55</v>
      </c>
      <c r="B3" s="177" t="s">
        <v>132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80"/>
    </row>
    <row r="4" spans="1:88" ht="19.2" customHeight="1">
      <c r="A4" s="176" t="s">
        <v>55</v>
      </c>
      <c r="B4" s="177" t="s">
        <v>108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8"/>
    </row>
    <row r="5" spans="1:88" ht="19.2" customHeight="1">
      <c r="A5" s="176"/>
      <c r="B5" s="177" t="s">
        <v>111</v>
      </c>
      <c r="C5" s="177"/>
      <c r="D5" s="177"/>
      <c r="E5" s="181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8"/>
    </row>
    <row r="6" spans="1:88" ht="19.2" customHeight="1">
      <c r="A6" s="176" t="s">
        <v>55</v>
      </c>
      <c r="B6" s="177" t="s">
        <v>102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8"/>
    </row>
    <row r="7" spans="1:88" ht="19.2" customHeight="1">
      <c r="A7" s="176" t="s">
        <v>55</v>
      </c>
      <c r="B7" s="177" t="s">
        <v>107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8"/>
    </row>
    <row r="8" spans="1:88" ht="4.95" customHeight="1">
      <c r="A8" s="166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3"/>
    </row>
    <row r="10" spans="1:88">
      <c r="A10" s="101" t="s">
        <v>99</v>
      </c>
    </row>
    <row r="11" spans="1:88" ht="18.45" customHeight="1" thickBot="1">
      <c r="A11" s="204" t="s">
        <v>78</v>
      </c>
      <c r="B11" s="205"/>
      <c r="C11" s="184" t="s">
        <v>4</v>
      </c>
      <c r="D11" s="184" t="s">
        <v>9</v>
      </c>
      <c r="E11" s="184" t="s">
        <v>10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Y11" s="206" t="s">
        <v>26</v>
      </c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G11" s="10" t="s">
        <v>5</v>
      </c>
      <c r="CH11" s="207" t="s">
        <v>57</v>
      </c>
      <c r="CI11" s="207"/>
      <c r="CJ11" s="207"/>
    </row>
    <row r="12" spans="1:88" ht="19.2" customHeight="1" thickTop="1" thickBot="1">
      <c r="A12" s="208" t="s">
        <v>104</v>
      </c>
      <c r="B12" s="209"/>
      <c r="C12" s="198"/>
      <c r="D12" s="199"/>
      <c r="E12" s="200"/>
      <c r="F12" s="25" t="s">
        <v>109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Y12" s="210" t="str" cm="1">
        <f t="array" ref="Y12">IF(AND($C$12:$E$12="",$C$23:$H$32="",$S$23:$AD$32=""),"（納入通知書をお手元に御用意のうえ､入力してください）",CL22&amp;CL23&amp;CL24&amp;CL25&amp;CL26&amp;CL27&amp;CL28&amp;CL29&amp;CL30&amp;CL31&amp;CL32&amp;CL33&amp;CL34&amp;CL35&amp;CL36&amp;CL37&amp;CL38)</f>
        <v>（納入通知書をお手元に御用意のうえ､入力してください）</v>
      </c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F12" s="46" t="str">
        <f>A11</f>
        <v>R7</v>
      </c>
      <c r="CG12" s="59">
        <f>IF(VLOOKUP($CF$12,$CF$13:$CG$18,2,TRUE)=0,"",VLOOKUP($CF$12,CF13:$CG$18,2,TRUE))</f>
        <v>13500</v>
      </c>
      <c r="CH12" s="59">
        <f>IF(VLOOKUP($CF$12,$CF$13:$CJ$18,3,TRUE)=0,"",VLOOKUP($CF$12,$CF$13:$CJ$18,3,TRUE))</f>
        <v>24400</v>
      </c>
      <c r="CI12" s="59">
        <f>IF(VLOOKUP($CF$12,$CF$13:$CJ$18,4,TRUE)=0,"",VLOOKUP($CF$12,$CF$13:$CJ$18,4,TRUE))</f>
        <v>15400</v>
      </c>
      <c r="CJ12" s="63">
        <f>IF(VLOOKUP($CF$12,$CF$13:$CJ$18,5,TRUE)=0,"",VLOOKUP($CF$12,$CF$13:$CJ$18,5,TRUE))</f>
        <v>15600</v>
      </c>
    </row>
    <row r="13" spans="1:88" ht="19.350000000000001" customHeight="1" thickTop="1" thickBot="1">
      <c r="A13" s="185"/>
      <c r="B13" s="185"/>
      <c r="C13" s="1"/>
      <c r="D13" s="1"/>
      <c r="E13" s="1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F13" s="42" t="s">
        <v>98</v>
      </c>
      <c r="CG13" s="61">
        <v>12500</v>
      </c>
      <c r="CH13" s="61">
        <v>21700</v>
      </c>
      <c r="CI13" s="61">
        <v>12500</v>
      </c>
      <c r="CJ13" s="61">
        <v>15500</v>
      </c>
    </row>
    <row r="14" spans="1:88" ht="19.350000000000001" customHeight="1" thickTop="1" thickBot="1">
      <c r="A14" s="211" t="s">
        <v>45</v>
      </c>
      <c r="B14" s="211"/>
      <c r="C14" s="16"/>
      <c r="D14" s="175" t="s">
        <v>46</v>
      </c>
      <c r="E14" s="25" t="s">
        <v>110</v>
      </c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F14" s="41" t="s">
        <v>97</v>
      </c>
      <c r="CG14" s="62">
        <v>12500</v>
      </c>
      <c r="CH14" s="60">
        <v>21700</v>
      </c>
      <c r="CI14" s="60">
        <v>12500</v>
      </c>
      <c r="CJ14" s="60">
        <v>15500</v>
      </c>
    </row>
    <row r="15" spans="1:88" ht="18.600000000000001" customHeight="1" thickTop="1">
      <c r="C15" s="1"/>
      <c r="D15" s="1"/>
      <c r="E15" s="1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F15" s="41" t="s">
        <v>79</v>
      </c>
      <c r="CG15" s="60">
        <v>12800</v>
      </c>
      <c r="CH15" s="60">
        <v>22500</v>
      </c>
      <c r="CI15" s="60">
        <v>14300</v>
      </c>
      <c r="CJ15" s="60">
        <v>15500</v>
      </c>
    </row>
    <row r="16" spans="1:88" ht="18" customHeight="1" thickBot="1">
      <c r="A16" s="212"/>
      <c r="B16" s="213"/>
      <c r="C16" s="165" t="s">
        <v>0</v>
      </c>
      <c r="D16" s="165" t="s">
        <v>1</v>
      </c>
      <c r="E16" s="165" t="s">
        <v>2</v>
      </c>
      <c r="F16" s="77"/>
      <c r="G16" s="186" t="s">
        <v>100</v>
      </c>
      <c r="H16" s="177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F16" s="41" t="s">
        <v>78</v>
      </c>
      <c r="CG16" s="8">
        <v>13500</v>
      </c>
      <c r="CH16" s="8">
        <v>24400</v>
      </c>
      <c r="CI16" s="8">
        <v>15400</v>
      </c>
      <c r="CJ16" s="8">
        <v>15600</v>
      </c>
    </row>
    <row r="17" spans="1:91" ht="18" customHeight="1" thickTop="1" thickBot="1">
      <c r="A17" s="214" t="s">
        <v>5</v>
      </c>
      <c r="B17" s="215"/>
      <c r="C17" s="86">
        <f>IF($C$14="",$CG$12,$CG$12*(10-$C$14)/10)</f>
        <v>13500</v>
      </c>
      <c r="D17" s="72">
        <v>0</v>
      </c>
      <c r="E17" s="72">
        <v>0</v>
      </c>
      <c r="F17" s="76"/>
      <c r="G17" s="187"/>
      <c r="H17" s="188" t="s">
        <v>101</v>
      </c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F17" s="41"/>
      <c r="CG17" s="8"/>
      <c r="CH17" s="8"/>
      <c r="CI17" s="8"/>
      <c r="CJ17" s="8"/>
    </row>
    <row r="18" spans="1:91" ht="18" customHeight="1" thickTop="1">
      <c r="A18" s="216"/>
      <c r="B18" s="216"/>
      <c r="C18" s="1"/>
      <c r="F18" s="76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F18" s="41"/>
      <c r="CG18" s="8"/>
      <c r="CH18" s="8"/>
      <c r="CI18" s="8"/>
      <c r="CJ18" s="8"/>
    </row>
    <row r="19" spans="1:91">
      <c r="A19" s="3"/>
      <c r="B19" s="3"/>
      <c r="C19" s="3"/>
      <c r="O19" s="3"/>
      <c r="P19" s="3"/>
      <c r="Q19" s="29"/>
      <c r="S19" s="79"/>
      <c r="T19" s="217"/>
      <c r="U19" s="217"/>
      <c r="V19" s="217"/>
      <c r="Y19" s="218" t="s">
        <v>70</v>
      </c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F19" s="41"/>
      <c r="CG19" s="8"/>
      <c r="CH19" s="8"/>
      <c r="CI19" s="8"/>
      <c r="CJ19" s="8"/>
    </row>
    <row r="20" spans="1:91" ht="18.600000000000001" thickBot="1">
      <c r="A20" s="105"/>
      <c r="B20" s="159" t="s">
        <v>130</v>
      </c>
      <c r="C20" s="73"/>
      <c r="D20" s="39"/>
      <c r="E20" s="158"/>
      <c r="F20" s="45"/>
      <c r="G20" s="45"/>
      <c r="H20" s="45"/>
      <c r="I20" s="105" t="s">
        <v>103</v>
      </c>
      <c r="O20" s="3"/>
      <c r="P20" s="3"/>
      <c r="Q20" s="29"/>
      <c r="S20" s="138" t="s">
        <v>127</v>
      </c>
      <c r="Y20" s="71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85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</row>
    <row r="21" spans="1:91" ht="18.600000000000001" customHeight="1" thickBot="1">
      <c r="A21" s="220" t="s">
        <v>56</v>
      </c>
      <c r="B21" s="221"/>
      <c r="C21" s="222" t="s">
        <v>105</v>
      </c>
      <c r="D21" s="223"/>
      <c r="E21" s="224"/>
      <c r="F21" s="222" t="s">
        <v>106</v>
      </c>
      <c r="G21" s="223"/>
      <c r="H21" s="224"/>
      <c r="I21" s="225" t="s">
        <v>74</v>
      </c>
      <c r="J21" s="226"/>
      <c r="K21" s="226"/>
      <c r="L21" s="227"/>
      <c r="M21" s="164" t="s">
        <v>64</v>
      </c>
      <c r="N21" s="121" t="s">
        <v>120</v>
      </c>
      <c r="O21" s="121"/>
      <c r="P21" s="121"/>
      <c r="Q21" s="121"/>
      <c r="S21" s="228" t="s">
        <v>135</v>
      </c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30" t="s">
        <v>23</v>
      </c>
      <c r="AF21" s="231"/>
      <c r="AG21" s="122"/>
      <c r="AH21" s="122"/>
      <c r="AI21" s="122"/>
      <c r="AJ21" s="122"/>
      <c r="AK21" s="122"/>
      <c r="AL21" s="3"/>
      <c r="AM21" s="123" t="s">
        <v>118</v>
      </c>
      <c r="AN21" s="124"/>
      <c r="AO21" s="125"/>
      <c r="AQ21" s="123" t="s">
        <v>119</v>
      </c>
      <c r="AR21" s="124"/>
      <c r="AS21" s="125"/>
      <c r="AU21" s="123" t="s">
        <v>87</v>
      </c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7"/>
      <c r="BI21" s="128" t="s">
        <v>72</v>
      </c>
      <c r="BJ21" s="129"/>
      <c r="BK21" s="130"/>
      <c r="BM21" s="128" t="s">
        <v>73</v>
      </c>
      <c r="BN21" s="129"/>
      <c r="BO21" s="130"/>
      <c r="BQ21" s="131" t="s">
        <v>91</v>
      </c>
      <c r="BR21" s="132"/>
      <c r="BS21" s="132"/>
      <c r="BT21" s="133"/>
      <c r="BV21" s="134" t="s">
        <v>90</v>
      </c>
      <c r="BW21" s="135"/>
      <c r="BX21" s="135"/>
      <c r="BY21" s="136"/>
      <c r="CA21" s="232" t="s">
        <v>7</v>
      </c>
      <c r="CB21" s="233"/>
      <c r="CC21" s="233"/>
      <c r="CD21" s="234"/>
      <c r="CF21" s="40" t="s">
        <v>27</v>
      </c>
      <c r="CG21" s="235" t="s">
        <v>28</v>
      </c>
      <c r="CH21" s="236"/>
      <c r="CI21" s="236"/>
      <c r="CJ21" s="237"/>
      <c r="CK21" s="7" t="s">
        <v>42</v>
      </c>
      <c r="CL21" s="7" t="s">
        <v>29</v>
      </c>
      <c r="CM21" s="7" t="s">
        <v>95</v>
      </c>
    </row>
    <row r="22" spans="1:91" s="3" customFormat="1" ht="18.600000000000001" customHeight="1" thickBot="1">
      <c r="A22" s="165" t="s">
        <v>24</v>
      </c>
      <c r="B22" s="166" t="s">
        <v>25</v>
      </c>
      <c r="C22" s="163" t="s">
        <v>0</v>
      </c>
      <c r="D22" s="167" t="s">
        <v>1</v>
      </c>
      <c r="E22" s="167" t="s">
        <v>2</v>
      </c>
      <c r="F22" s="167" t="s">
        <v>0</v>
      </c>
      <c r="G22" s="167" t="s">
        <v>1</v>
      </c>
      <c r="H22" s="167" t="s">
        <v>2</v>
      </c>
      <c r="I22" s="168" t="s">
        <v>58</v>
      </c>
      <c r="J22" s="169" t="s">
        <v>96</v>
      </c>
      <c r="K22" s="170" t="s">
        <v>80</v>
      </c>
      <c r="L22" s="168" t="s">
        <v>65</v>
      </c>
      <c r="M22" s="163" t="s">
        <v>66</v>
      </c>
      <c r="N22" s="7" t="s">
        <v>0</v>
      </c>
      <c r="O22" s="7" t="s">
        <v>6</v>
      </c>
      <c r="P22" s="7" t="s">
        <v>2</v>
      </c>
      <c r="Q22" s="7"/>
      <c r="S22" s="163" t="s">
        <v>22</v>
      </c>
      <c r="T22" s="163" t="s">
        <v>14</v>
      </c>
      <c r="U22" s="163" t="s">
        <v>15</v>
      </c>
      <c r="V22" s="163" t="s">
        <v>16</v>
      </c>
      <c r="W22" s="163" t="s">
        <v>17</v>
      </c>
      <c r="X22" s="163" t="s">
        <v>18</v>
      </c>
      <c r="Y22" s="163" t="s">
        <v>19</v>
      </c>
      <c r="Z22" s="163" t="s">
        <v>20</v>
      </c>
      <c r="AA22" s="163" t="s">
        <v>21</v>
      </c>
      <c r="AB22" s="163" t="s">
        <v>11</v>
      </c>
      <c r="AC22" s="163" t="s">
        <v>12</v>
      </c>
      <c r="AD22" s="163" t="s">
        <v>13</v>
      </c>
      <c r="AE22" s="84" t="s">
        <v>81</v>
      </c>
      <c r="AF22" s="78" t="s">
        <v>2</v>
      </c>
      <c r="AG22" s="64" t="s">
        <v>50</v>
      </c>
      <c r="AH22" s="65" t="s">
        <v>59</v>
      </c>
      <c r="AI22" s="65" t="s">
        <v>49</v>
      </c>
      <c r="AJ22" s="65" t="s">
        <v>60</v>
      </c>
      <c r="AK22" s="97" t="s">
        <v>61</v>
      </c>
      <c r="AM22" s="7" t="s">
        <v>0</v>
      </c>
      <c r="AN22" s="7" t="s">
        <v>1</v>
      </c>
      <c r="AO22" s="7" t="s">
        <v>2</v>
      </c>
      <c r="AQ22" s="7" t="s">
        <v>0</v>
      </c>
      <c r="AR22" s="7" t="s">
        <v>1</v>
      </c>
      <c r="AS22" s="7" t="s">
        <v>2</v>
      </c>
      <c r="AU22" s="7" t="s">
        <v>22</v>
      </c>
      <c r="AV22" s="7" t="s">
        <v>63</v>
      </c>
      <c r="AW22" s="7" t="s">
        <v>62</v>
      </c>
      <c r="AX22" s="7" t="s">
        <v>16</v>
      </c>
      <c r="AY22" s="7" t="s">
        <v>17</v>
      </c>
      <c r="AZ22" s="7" t="s">
        <v>18</v>
      </c>
      <c r="BA22" s="7" t="s">
        <v>19</v>
      </c>
      <c r="BB22" s="7" t="s">
        <v>20</v>
      </c>
      <c r="BC22" s="7" t="s">
        <v>21</v>
      </c>
      <c r="BD22" s="7" t="s">
        <v>11</v>
      </c>
      <c r="BE22" s="7" t="s">
        <v>12</v>
      </c>
      <c r="BF22" s="7" t="s">
        <v>13</v>
      </c>
      <c r="BG22" s="7" t="s">
        <v>3</v>
      </c>
      <c r="BI22" s="7" t="s">
        <v>0</v>
      </c>
      <c r="BJ22" s="7" t="s">
        <v>1</v>
      </c>
      <c r="BK22" s="7" t="s">
        <v>2</v>
      </c>
      <c r="BM22" s="7" t="s">
        <v>0</v>
      </c>
      <c r="BN22" s="7" t="s">
        <v>1</v>
      </c>
      <c r="BO22" s="7" t="s">
        <v>2</v>
      </c>
      <c r="BQ22" s="7" t="s">
        <v>0</v>
      </c>
      <c r="BR22" s="7" t="s">
        <v>1</v>
      </c>
      <c r="BS22" s="7" t="s">
        <v>2</v>
      </c>
      <c r="BT22" s="7" t="s">
        <v>3</v>
      </c>
      <c r="BV22" s="7" t="s">
        <v>0</v>
      </c>
      <c r="BW22" s="7" t="s">
        <v>1</v>
      </c>
      <c r="BX22" s="7" t="s">
        <v>2</v>
      </c>
      <c r="BY22" s="7" t="s">
        <v>3</v>
      </c>
      <c r="CA22" s="171" t="s">
        <v>0</v>
      </c>
      <c r="CB22" s="172" t="s">
        <v>1</v>
      </c>
      <c r="CC22" s="173" t="s">
        <v>2</v>
      </c>
      <c r="CD22" s="174" t="s">
        <v>8</v>
      </c>
      <c r="CF22" s="6" t="s">
        <v>32</v>
      </c>
      <c r="CG22" s="238" t="s">
        <v>31</v>
      </c>
      <c r="CH22" s="239"/>
      <c r="CI22" s="239"/>
      <c r="CJ22" s="240"/>
      <c r="CK22" s="7" t="str">
        <f>IF(OR($C$12="",$D$12=""),"○","")</f>
        <v>○</v>
      </c>
      <c r="CL22" s="40" t="str">
        <f>IF(OR($CM22=TRUE,$CK22=""),"","［決定保険料が入力されていません］")</f>
        <v>［決定保険料が入力されていません］</v>
      </c>
      <c r="CM22" s="100" t="b">
        <v>0</v>
      </c>
    </row>
    <row r="23" spans="1:91" ht="19.95" customHeight="1" thickTop="1">
      <c r="A23" s="14">
        <v>1</v>
      </c>
      <c r="B23" s="55"/>
      <c r="C23" s="189"/>
      <c r="D23" s="190"/>
      <c r="E23" s="191"/>
      <c r="F23" s="22"/>
      <c r="G23" s="17"/>
      <c r="H23" s="18"/>
      <c r="I23" s="49"/>
      <c r="J23" s="241"/>
      <c r="K23" s="244"/>
      <c r="L23" s="49"/>
      <c r="M23" s="50"/>
      <c r="N23" s="37">
        <f t="shared" ref="N23:O32" si="0">SUM(C23,IF($C$14="",F23*IF($I23&lt;&gt;"",0.5,1),F23*IF($I23&lt;&gt;"",0.5,1)*(10-$C$14)/10))*IF($L23&lt;&gt;"",0.5,1)</f>
        <v>0</v>
      </c>
      <c r="O23" s="8">
        <f t="shared" si="0"/>
        <v>0</v>
      </c>
      <c r="P23" s="8">
        <f t="shared" ref="P23:P32" si="1">SUM(E23,IF($C$14="",H23,H23*(10-$C$14)/10))</f>
        <v>0</v>
      </c>
      <c r="Q23" s="6">
        <f>COUNTIF($C23:$H23,"&gt;0")</f>
        <v>0</v>
      </c>
      <c r="S23" s="31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56"/>
      <c r="AE23" s="6">
        <f>COUNTA($S23:$AD23)</f>
        <v>0</v>
      </c>
      <c r="AF23" s="14">
        <f t="shared" ref="AF23:AF24" si="2">SUM(AI23,AK23)</f>
        <v>0</v>
      </c>
      <c r="AG23" s="95">
        <f>COUNTA(S23:AD23)</f>
        <v>0</v>
      </c>
      <c r="AH23" s="88">
        <f>COUNTIF($S23:$AD23,$AH$22)</f>
        <v>0</v>
      </c>
      <c r="AI23" s="88">
        <f>COUNTIF($S23:$AD23,$AI$22)</f>
        <v>0</v>
      </c>
      <c r="AJ23" s="88">
        <f>COUNTIF($S23:$AD23,$AJ$22)</f>
        <v>0</v>
      </c>
      <c r="AK23" s="96">
        <f>COUNTIF($S23:$AD23,$AK$22)</f>
        <v>0</v>
      </c>
      <c r="AL23" s="3"/>
      <c r="AM23" s="8">
        <f t="shared" ref="AM23:AM32" si="3">N23/12*AE23</f>
        <v>0</v>
      </c>
      <c r="AN23" s="8">
        <f t="shared" ref="AN23:AO32" si="4">O23/12*AE23</f>
        <v>0</v>
      </c>
      <c r="AO23" s="8">
        <f t="shared" si="4"/>
        <v>0</v>
      </c>
      <c r="AQ23" s="8">
        <f t="shared" ref="AQ23:AQ32" si="5">IF(SUM($AJ23:$AK23)&gt;0,$N23/12*($AE23-SUM($AJ23:$AK23)),$AM23)</f>
        <v>0</v>
      </c>
      <c r="AR23" s="8">
        <f t="shared" ref="AR23:AR32" si="6">IF(SUM($AJ23:$AK23)&gt;0,$O23/12*($AE23-SUM($AJ23:$AK23)),$AN23)</f>
        <v>0</v>
      </c>
      <c r="AS23" s="8">
        <f t="shared" ref="AS23:AS32" si="7">IF(SUM($AJ23:$AK23)&gt;0,$P23/12*($AF23-SUM($AJ23:$AK23)),$AO23)</f>
        <v>0</v>
      </c>
      <c r="AU23" s="26" t="b">
        <f>IF(S23&lt;&gt;"",$C$17/AU$34/12*IF(AND($J$23="○",$K$23="",COUNTIF($AU$34:AU$34,1)&lt;&gt;0),1/2,IF(AND($J$23="",$K$23="○",COUNTIF($AU$34:AU$34,1)&lt;&gt;0),3/4,1)))</f>
        <v>0</v>
      </c>
      <c r="AV23" s="26" t="b">
        <f>IF(T23&lt;&gt;"",$C$17/AV$34/12*IF(AND($J$23="○",$K$23="",COUNTIF($AU$34:AV$34,1)&lt;&gt;0),1/2,IF(AND($J$23="",$K$23="○",COUNTIF($AU$34:AV$34,1)&lt;&gt;0),3/4,1)))</f>
        <v>0</v>
      </c>
      <c r="AW23" s="26" t="b">
        <f>IF(U23&lt;&gt;"",$C$17/AW$34/12*IF(AND($J$23="○",$K$23="",COUNTIF($AU$34:AW$34,1)&lt;&gt;0),1/2,IF(AND($J$23="",$K$23="○",COUNTIF($AU$34:AW$34,1)&lt;&gt;0),3/4,1)))</f>
        <v>0</v>
      </c>
      <c r="AX23" s="26" t="b">
        <f>IF(V23&lt;&gt;"",$C$17/AX$34/12*IF(AND($J$23="○",$K$23="",COUNTIF($AU$34:AX$34,1)&lt;&gt;0),1/2,IF(AND($J$23="",$K$23="○",COUNTIF($AU$34:AX$34,1)&lt;&gt;0),3/4,1)))</f>
        <v>0</v>
      </c>
      <c r="AY23" s="26" t="b">
        <f>IF(W23&lt;&gt;"",$C$17/AY$34/12*IF(AND($J$23="○",$K$23="",COUNTIF($AU$34:AY$34,1)&lt;&gt;0),1/2,IF(AND($J$23="",$K$23="○",COUNTIF($AU$34:AY$34,1)&lt;&gt;0),3/4,1)))</f>
        <v>0</v>
      </c>
      <c r="AZ23" s="26" t="b">
        <f>IF(X23&lt;&gt;"",$C$17/AZ$34/12*IF(AND($J$23="○",$K$23="",COUNTIF($AU$34:AZ$34,1)&lt;&gt;0),1/2,IF(AND($J$23="",$K$23="○",COUNTIF($AU$34:AZ$34,1)&lt;&gt;0),3/4,1)))</f>
        <v>0</v>
      </c>
      <c r="BA23" s="26" t="b">
        <f>IF(Y23&lt;&gt;"",$C$17/BA$34/12*IF(AND($J$23="○",$K$23="",COUNTIF($AU$34:BA$34,1)&lt;&gt;0),1/2,IF(AND($J$23="",$K$23="○",COUNTIF($AU$34:BA$34,1)&lt;&gt;0),3/4,1)))</f>
        <v>0</v>
      </c>
      <c r="BB23" s="26" t="b">
        <f>IF(Z23&lt;&gt;"",$C$17/BB$34/12*IF(AND($J$23="○",$K$23="",COUNTIF($AU$34:BB$34,1)&lt;&gt;0),1/2,IF(AND($J$23="",$K$23="○",COUNTIF($AU$34:BB$34,1)&lt;&gt;0),3/4,1)))</f>
        <v>0</v>
      </c>
      <c r="BC23" s="26" t="b">
        <f>IF(AA23&lt;&gt;"",$C$17/BC$34/12*IF(AND($J$23="○",$K$23="",COUNTIF($AU$34:BC$34,1)&lt;&gt;0),1/2,IF(AND($J$23="",$K$23="○",COUNTIF($AU$34:BC$34,1)&lt;&gt;0),3/4,1)))</f>
        <v>0</v>
      </c>
      <c r="BD23" s="26" t="b">
        <f>IF(AB23&lt;&gt;"",$C$17/BD$34/12*IF(AND($J$23="○",$K$23="",COUNTIF($AU$34:BD$34,1)&lt;&gt;0),1/2,IF(AND($J$23="",$K$23="○",COUNTIF($AU$34:BD$34,1)&lt;&gt;0),3/4,1)))</f>
        <v>0</v>
      </c>
      <c r="BE23" s="26" t="b">
        <f>IF(AC23&lt;&gt;"",$C$17/BE$34/12*IF(AND($J$23="○",$K$23="",COUNTIF($AU$34:BE$34,1)&lt;&gt;0),1/2,IF(AND($J$23="",$K$23="○",COUNTIF($AU$34:BE$34,1)&lt;&gt;0),3/4,1)))</f>
        <v>0</v>
      </c>
      <c r="BF23" s="26" t="b">
        <f>IF(AD23&lt;&gt;"",$C$17/BF$34/12*IF(AND($J$23="○",$K$23="",COUNTIF($AU$34:BF$34,1)&lt;&gt;0),1/2,IF(AND($J$23="",$K$23="○",COUNTIF($AU$34:BF$34,1)&lt;&gt;0),3/4,1)))</f>
        <v>0</v>
      </c>
      <c r="BG23" s="27">
        <f t="shared" ref="BG23:BG32" si="8">SUM(AU23:BF23)</f>
        <v>0</v>
      </c>
      <c r="BI23" s="8">
        <f t="shared" ref="BI23:BI32" si="9">IF(N23=0,0,$AQ23+$BG23)</f>
        <v>0</v>
      </c>
      <c r="BJ23" s="9">
        <f t="shared" ref="BJ23:BJ32" si="10">$AR23</f>
        <v>0</v>
      </c>
      <c r="BK23" s="9">
        <f t="shared" ref="BK23:BK32" si="11">AO23</f>
        <v>0</v>
      </c>
      <c r="BM23" s="8">
        <f t="shared" ref="BM23:BO32" si="12">ROUNDDOWN(BI23,-2)</f>
        <v>0</v>
      </c>
      <c r="BN23" s="9">
        <f t="shared" si="12"/>
        <v>0</v>
      </c>
      <c r="BO23" s="9">
        <f t="shared" si="12"/>
        <v>0</v>
      </c>
      <c r="BQ23" s="8">
        <f>IF($M23&lt;&gt;"",0,IF($L23&lt;&gt;"",BM23/2,BM23))</f>
        <v>0</v>
      </c>
      <c r="BR23" s="8">
        <f>IF($M23&lt;&gt;"",0,IF($L23&lt;&gt;"",BN23/2,BN23))</f>
        <v>0</v>
      </c>
      <c r="BS23" s="8">
        <f>IF($M23&lt;&gt;"",0,IF($L23&lt;&gt;"",BO23/2,BO23))</f>
        <v>0</v>
      </c>
      <c r="BT23" s="8">
        <f>SUM(BQ23:BS23)</f>
        <v>0</v>
      </c>
      <c r="BV23" s="8">
        <f>IF(BQ23=0,0,IF(BQ$33=C$12,BQ23,INT(C$12*BQ23/BQ$33)))</f>
        <v>0</v>
      </c>
      <c r="BW23" s="8">
        <f>IF(BR23=0,0,IF(BR$33=D$12,BR23,INT(D$12*BR23/BR$33)))</f>
        <v>0</v>
      </c>
      <c r="BX23" s="8">
        <f>IF(BS23=0,0,IF(BS$33=E$12,BS23,INT(E$12*BS23/BS$33)))</f>
        <v>0</v>
      </c>
      <c r="BY23" s="8">
        <f>SUM(BV23:BX23)</f>
        <v>0</v>
      </c>
      <c r="BZ23" s="47"/>
      <c r="CA23" s="106">
        <f>IF(BV23=0,0,IF($BV$33=$C$12,BV23,INT(BV23-($BV$33-$C$12))))</f>
        <v>0</v>
      </c>
      <c r="CB23" s="107">
        <f>IF(BW23=0,0,IF($BW$33=$D$12,BW23,INT(BW23-($BW$33-$D$12))))</f>
        <v>0</v>
      </c>
      <c r="CC23" s="108">
        <f>IF(BX23=0,0,IF($BX$33=$E$12,BX23,INT(BX23-($BX$33-$E$12))))</f>
        <v>0</v>
      </c>
      <c r="CD23" s="301">
        <f>SUM(CA23:CC23)</f>
        <v>0</v>
      </c>
      <c r="CF23" s="6" t="s">
        <v>52</v>
      </c>
      <c r="CG23" s="238" t="s">
        <v>30</v>
      </c>
      <c r="CH23" s="239"/>
      <c r="CI23" s="239"/>
      <c r="CJ23" s="240"/>
      <c r="CK23" s="7" t="str" cm="1">
        <f t="array" ref="CK23">IF(AND(($C$23:$H$23)="",SUM($C$24:$H$32)&gt;0),"○","")</f>
        <v/>
      </c>
      <c r="CL23" s="40" t="str">
        <f>IF(OR($CM23=TRUE,$CK23=""),"","［加入者は№1から順に入力してください(料)］")</f>
        <v/>
      </c>
      <c r="CM23" s="100" t="b">
        <v>0</v>
      </c>
    </row>
    <row r="24" spans="1:91" ht="19.95" customHeight="1">
      <c r="A24" s="14">
        <v>2</v>
      </c>
      <c r="B24" s="55"/>
      <c r="C24" s="192"/>
      <c r="D24" s="193"/>
      <c r="E24" s="194"/>
      <c r="F24" s="13"/>
      <c r="G24" s="12"/>
      <c r="H24" s="19"/>
      <c r="I24" s="48"/>
      <c r="J24" s="242"/>
      <c r="K24" s="245"/>
      <c r="L24" s="48"/>
      <c r="M24" s="51"/>
      <c r="N24" s="37">
        <f t="shared" si="0"/>
        <v>0</v>
      </c>
      <c r="O24" s="8">
        <f t="shared" si="0"/>
        <v>0</v>
      </c>
      <c r="P24" s="8">
        <f t="shared" si="1"/>
        <v>0</v>
      </c>
      <c r="Q24" s="6">
        <f t="shared" ref="Q24:Q32" si="13">COUNTIF($C24:$H24,"&gt;0")</f>
        <v>0</v>
      </c>
      <c r="S24" s="33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57"/>
      <c r="AE24" s="6">
        <f t="shared" ref="AE24:AE32" si="14">COUNTA($S24:$AD24)</f>
        <v>0</v>
      </c>
      <c r="AF24" s="14">
        <f t="shared" si="2"/>
        <v>0</v>
      </c>
      <c r="AG24" s="90">
        <f t="shared" ref="AG24:AG32" si="15">COUNTA(S24:AD24)</f>
        <v>0</v>
      </c>
      <c r="AH24" s="6">
        <f t="shared" ref="AH24:AH32" si="16">COUNTIF($S24:$AD24,$AH$22)</f>
        <v>0</v>
      </c>
      <c r="AI24" s="6">
        <f t="shared" ref="AI24:AI32" si="17">COUNTIF($S24:$AD24,$AI$22)</f>
        <v>0</v>
      </c>
      <c r="AJ24" s="6">
        <f t="shared" ref="AJ24:AJ32" si="18">COUNTIF($S24:$AD24,$AJ$22)</f>
        <v>0</v>
      </c>
      <c r="AK24" s="91">
        <f t="shared" ref="AK24:AK32" si="19">COUNTIF($S24:$AD24,$AK$22)</f>
        <v>0</v>
      </c>
      <c r="AL24" s="3"/>
      <c r="AM24" s="8">
        <f t="shared" si="3"/>
        <v>0</v>
      </c>
      <c r="AN24" s="8">
        <f t="shared" si="4"/>
        <v>0</v>
      </c>
      <c r="AO24" s="8">
        <f t="shared" si="4"/>
        <v>0</v>
      </c>
      <c r="AQ24" s="8">
        <f t="shared" si="5"/>
        <v>0</v>
      </c>
      <c r="AR24" s="8">
        <f t="shared" si="6"/>
        <v>0</v>
      </c>
      <c r="AS24" s="8">
        <f t="shared" si="7"/>
        <v>0</v>
      </c>
      <c r="AU24" s="26" t="b">
        <f>IF(S24&lt;&gt;"",$C$17/AU$34/12*IF(AND($J$23="○",$K$23="",COUNTIF($AU$34:AU$34,1)&lt;&gt;0),1/2,IF(AND($J$23="",$K$23="○",COUNTIF($AU$34:AU$34,1)&lt;&gt;0),3/4,1)))</f>
        <v>0</v>
      </c>
      <c r="AV24" s="26" t="b">
        <f>IF(T24&lt;&gt;"",$C$17/AV$34/12*IF(AND($J$23="○",$K$23="",COUNTIF($AU$34:AV$34,1)&lt;&gt;0),1/2,IF(AND($J$23="",$K$23="○",COUNTIF($AU$34:AV$34,1)&lt;&gt;0),3/4,1)))</f>
        <v>0</v>
      </c>
      <c r="AW24" s="26" t="b">
        <f>IF(U24&lt;&gt;"",$C$17/AW$34/12*IF(AND($J$23="○",$K$23="",COUNTIF($AU$34:AW$34,1)&lt;&gt;0),1/2,IF(AND($J$23="",$K$23="○",COUNTIF($AU$34:AW$34,1)&lt;&gt;0),3/4,1)))</f>
        <v>0</v>
      </c>
      <c r="AX24" s="26" t="b">
        <f>IF(V24&lt;&gt;"",$C$17/AX$34/12*IF(AND($J$23="○",$K$23="",COUNTIF($AU$34:AX$34,1)&lt;&gt;0),1/2,IF(AND($J$23="",$K$23="○",COUNTIF($AU$34:AX$34,1)&lt;&gt;0),3/4,1)))</f>
        <v>0</v>
      </c>
      <c r="AY24" s="26" t="b">
        <f>IF(W24&lt;&gt;"",$C$17/AY$34/12*IF(AND($J$23="○",$K$23="",COUNTIF($AU$34:AY$34,1)&lt;&gt;0),1/2,IF(AND($J$23="",$K$23="○",COUNTIF($AU$34:AY$34,1)&lt;&gt;0),3/4,1)))</f>
        <v>0</v>
      </c>
      <c r="AZ24" s="26" t="b">
        <f>IF(X24&lt;&gt;"",$C$17/AZ$34/12*IF(AND($J$23="○",$K$23="",COUNTIF($AU$34:AZ$34,1)&lt;&gt;0),1/2,IF(AND($J$23="",$K$23="○",COUNTIF($AU$34:AZ$34,1)&lt;&gt;0),3/4,1)))</f>
        <v>0</v>
      </c>
      <c r="BA24" s="26" t="b">
        <f>IF(Y24&lt;&gt;"",$C$17/BA$34/12*IF(AND($J$23="○",$K$23="",COUNTIF($AU$34:BA$34,1)&lt;&gt;0),1/2,IF(AND($J$23="",$K$23="○",COUNTIF($AU$34:BA$34,1)&lt;&gt;0),3/4,1)))</f>
        <v>0</v>
      </c>
      <c r="BB24" s="26" t="b">
        <f>IF(Z24&lt;&gt;"",$C$17/BB$34/12*IF(AND($J$23="○",$K$23="",COUNTIF($AU$34:BB$34,1)&lt;&gt;0),1/2,IF(AND($J$23="",$K$23="○",COUNTIF($AU$34:BB$34,1)&lt;&gt;0),3/4,1)))</f>
        <v>0</v>
      </c>
      <c r="BC24" s="26" t="b">
        <f>IF(AA24&lt;&gt;"",$C$17/BC$34/12*IF(AND($J$23="○",$K$23="",COUNTIF($AU$34:BC$34,1)&lt;&gt;0),1/2,IF(AND($J$23="",$K$23="○",COUNTIF($AU$34:BC$34,1)&lt;&gt;0),3/4,1)))</f>
        <v>0</v>
      </c>
      <c r="BD24" s="26" t="b">
        <f>IF(AB24&lt;&gt;"",$C$17/BD$34/12*IF(AND($J$23="○",$K$23="",COUNTIF($AU$34:BD$34,1)&lt;&gt;0),1/2,IF(AND($J$23="",$K$23="○",COUNTIF($AU$34:BD$34,1)&lt;&gt;0),3/4,1)))</f>
        <v>0</v>
      </c>
      <c r="BE24" s="26" t="b">
        <f>IF(AC24&lt;&gt;"",$C$17/BE$34/12*IF(AND($J$23="○",$K$23="",COUNTIF($AU$34:BE$34,1)&lt;&gt;0),1/2,IF(AND($J$23="",$K$23="○",COUNTIF($AU$34:BE$34,1)&lt;&gt;0),3/4,1)))</f>
        <v>0</v>
      </c>
      <c r="BF24" s="26" t="b">
        <f>IF(AD24&lt;&gt;"",$C$17/BF$34/12*IF(AND($J$23="○",$K$23="",COUNTIF($AU$34:BF$34,1)&lt;&gt;0),1/2,IF(AND($J$23="",$K$23="○",COUNTIF($AU$34:BF$34,1)&lt;&gt;0),3/4,1)))</f>
        <v>0</v>
      </c>
      <c r="BG24" s="27">
        <f t="shared" si="8"/>
        <v>0</v>
      </c>
      <c r="BI24" s="8">
        <f t="shared" si="9"/>
        <v>0</v>
      </c>
      <c r="BJ24" s="9">
        <f t="shared" si="10"/>
        <v>0</v>
      </c>
      <c r="BK24" s="9">
        <f t="shared" si="11"/>
        <v>0</v>
      </c>
      <c r="BM24" s="8">
        <f t="shared" si="12"/>
        <v>0</v>
      </c>
      <c r="BN24" s="9">
        <f t="shared" si="12"/>
        <v>0</v>
      </c>
      <c r="BO24" s="9">
        <f t="shared" si="12"/>
        <v>0</v>
      </c>
      <c r="BQ24" s="8">
        <f t="shared" ref="BQ24:BS32" si="20">IF($M24&lt;&gt;"",0,IF($L24&lt;&gt;"",BM24/2,BM24))</f>
        <v>0</v>
      </c>
      <c r="BR24" s="8">
        <f t="shared" si="20"/>
        <v>0</v>
      </c>
      <c r="BS24" s="8">
        <f t="shared" si="20"/>
        <v>0</v>
      </c>
      <c r="BT24" s="8">
        <f t="shared" ref="BT24:BT33" si="21">SUM(BQ24:BS24)</f>
        <v>0</v>
      </c>
      <c r="BV24" s="8">
        <f t="shared" ref="BV24:BV32" si="22">IF(BQ24=0,0,IF($BQ$33=$C$12,BQ24,INT($C$12*BQ24/BQ$33)))</f>
        <v>0</v>
      </c>
      <c r="BW24" s="8">
        <f t="shared" ref="BW24:BX32" si="23">IF(BR24=0,0,IF(BR$33=D$12,BR24,INT(D$12*BR24/BR$33)))</f>
        <v>0</v>
      </c>
      <c r="BX24" s="8">
        <f t="shared" si="23"/>
        <v>0</v>
      </c>
      <c r="BY24" s="8">
        <f t="shared" ref="BY24:BY33" si="24">SUM(BV24:BX24)</f>
        <v>0</v>
      </c>
      <c r="BZ24" s="47"/>
      <c r="CA24" s="110">
        <f t="shared" ref="CA24:CB32" si="25">BV24</f>
        <v>0</v>
      </c>
      <c r="CB24" s="86">
        <f t="shared" si="25"/>
        <v>0</v>
      </c>
      <c r="CC24" s="111">
        <f t="shared" ref="CC24:CC32" si="26">IF(BX24=0,0,IF($BX$33=$E$12,BX24,IF($CC$23=0,INT(BX24-($BX$33-$E$12)),BX24)))</f>
        <v>0</v>
      </c>
      <c r="CD24" s="302">
        <f t="shared" ref="CD24:CD32" si="27">SUM(CA24:CC24)</f>
        <v>0</v>
      </c>
      <c r="CF24" s="6" t="s">
        <v>53</v>
      </c>
      <c r="CG24" s="238" t="s">
        <v>54</v>
      </c>
      <c r="CH24" s="239"/>
      <c r="CI24" s="239"/>
      <c r="CJ24" s="240"/>
      <c r="CK24" s="7" t="str">
        <f>IF(AND($AG$23=0,SUM($AG$24:$AG$32)&gt;0),"○","")</f>
        <v/>
      </c>
      <c r="CL24" s="40" t="str">
        <f>IF(OR($CM24=TRUE,$CK24=""),"","［加入者は№1から順に入力してください(月)］")</f>
        <v/>
      </c>
      <c r="CM24" s="100" t="b">
        <v>0</v>
      </c>
    </row>
    <row r="25" spans="1:91" ht="19.95" customHeight="1">
      <c r="A25" s="14">
        <v>3</v>
      </c>
      <c r="B25" s="55"/>
      <c r="C25" s="192"/>
      <c r="D25" s="193"/>
      <c r="E25" s="194"/>
      <c r="F25" s="13"/>
      <c r="G25" s="12"/>
      <c r="H25" s="19"/>
      <c r="I25" s="48"/>
      <c r="J25" s="242"/>
      <c r="K25" s="245"/>
      <c r="L25" s="48"/>
      <c r="M25" s="51"/>
      <c r="N25" s="37">
        <f t="shared" si="0"/>
        <v>0</v>
      </c>
      <c r="O25" s="8">
        <f t="shared" si="0"/>
        <v>0</v>
      </c>
      <c r="P25" s="8">
        <f t="shared" si="1"/>
        <v>0</v>
      </c>
      <c r="Q25" s="6">
        <f t="shared" si="13"/>
        <v>0</v>
      </c>
      <c r="S25" s="33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57"/>
      <c r="AE25" s="6">
        <f t="shared" si="14"/>
        <v>0</v>
      </c>
      <c r="AF25" s="14">
        <f>SUM(AI25,AK25)</f>
        <v>0</v>
      </c>
      <c r="AG25" s="90">
        <f t="shared" si="15"/>
        <v>0</v>
      </c>
      <c r="AH25" s="6">
        <f t="shared" si="16"/>
        <v>0</v>
      </c>
      <c r="AI25" s="6">
        <f t="shared" si="17"/>
        <v>0</v>
      </c>
      <c r="AJ25" s="6">
        <f t="shared" si="18"/>
        <v>0</v>
      </c>
      <c r="AK25" s="91">
        <f t="shared" si="19"/>
        <v>0</v>
      </c>
      <c r="AL25" s="3"/>
      <c r="AM25" s="8">
        <f t="shared" si="3"/>
        <v>0</v>
      </c>
      <c r="AN25" s="8">
        <f t="shared" si="4"/>
        <v>0</v>
      </c>
      <c r="AO25" s="8">
        <f t="shared" si="4"/>
        <v>0</v>
      </c>
      <c r="AQ25" s="8">
        <f t="shared" si="5"/>
        <v>0</v>
      </c>
      <c r="AR25" s="8">
        <f t="shared" si="6"/>
        <v>0</v>
      </c>
      <c r="AS25" s="8">
        <f t="shared" si="7"/>
        <v>0</v>
      </c>
      <c r="AU25" s="26" t="b">
        <f>IF(S25&lt;&gt;"",$C$17/AU$34/12*IF(AND($J$23="○",$K$23="",COUNTIF($AU$34:AU$34,1)&lt;&gt;0),1/2,IF(AND($J$23="",$K$23="○",COUNTIF($AU$34:AU$34,1)&lt;&gt;0),3/4,1)))</f>
        <v>0</v>
      </c>
      <c r="AV25" s="26" t="b">
        <f>IF(T25&lt;&gt;"",$C$17/AV$34/12*IF(AND($J$23="○",$K$23="",COUNTIF($AU$34:AV$34,1)&lt;&gt;0),1/2,IF(AND($J$23="",$K$23="○",COUNTIF($AU$34:AV$34,1)&lt;&gt;0),3/4,1)))</f>
        <v>0</v>
      </c>
      <c r="AW25" s="26" t="b">
        <f>IF(U25&lt;&gt;"",$C$17/AW$34/12*IF(AND($J$23="○",$K$23="",COUNTIF($AU$34:AW$34,1)&lt;&gt;0),1/2,IF(AND($J$23="",$K$23="○",COUNTIF($AU$34:AW$34,1)&lt;&gt;0),3/4,1)))</f>
        <v>0</v>
      </c>
      <c r="AX25" s="26" t="b">
        <f>IF(V25&lt;&gt;"",$C$17/AX$34/12*IF(AND($J$23="○",$K$23="",COUNTIF($AU$34:AX$34,1)&lt;&gt;0),1/2,IF(AND($J$23="",$K$23="○",COUNTIF($AU$34:AX$34,1)&lt;&gt;0),3/4,1)))</f>
        <v>0</v>
      </c>
      <c r="AY25" s="26" t="b">
        <f>IF(W25&lt;&gt;"",$C$17/AY$34/12*IF(AND($J$23="○",$K$23="",COUNTIF($AU$34:AY$34,1)&lt;&gt;0),1/2,IF(AND($J$23="",$K$23="○",COUNTIF($AU$34:AY$34,1)&lt;&gt;0),3/4,1)))</f>
        <v>0</v>
      </c>
      <c r="AZ25" s="26" t="b">
        <f>IF(X25&lt;&gt;"",$C$17/AZ$34/12*IF(AND($J$23="○",$K$23="",COUNTIF($AU$34:AZ$34,1)&lt;&gt;0),1/2,IF(AND($J$23="",$K$23="○",COUNTIF($AU$34:AZ$34,1)&lt;&gt;0),3/4,1)))</f>
        <v>0</v>
      </c>
      <c r="BA25" s="26" t="b">
        <f>IF(Y25&lt;&gt;"",$C$17/BA$34/12*IF(AND($J$23="○",$K$23="",COUNTIF($AU$34:BA$34,1)&lt;&gt;0),1/2,IF(AND($J$23="",$K$23="○",COUNTIF($AU$34:BA$34,1)&lt;&gt;0),3/4,1)))</f>
        <v>0</v>
      </c>
      <c r="BB25" s="26" t="b">
        <f>IF(Z25&lt;&gt;"",$C$17/BB$34/12*IF(AND($J$23="○",$K$23="",COUNTIF($AU$34:BB$34,1)&lt;&gt;0),1/2,IF(AND($J$23="",$K$23="○",COUNTIF($AU$34:BB$34,1)&lt;&gt;0),3/4,1)))</f>
        <v>0</v>
      </c>
      <c r="BC25" s="26" t="b">
        <f>IF(AA25&lt;&gt;"",$C$17/BC$34/12*IF(AND($J$23="○",$K$23="",COUNTIF($AU$34:BC$34,1)&lt;&gt;0),1/2,IF(AND($J$23="",$K$23="○",COUNTIF($AU$34:BC$34,1)&lt;&gt;0),3/4,1)))</f>
        <v>0</v>
      </c>
      <c r="BD25" s="26" t="b">
        <f>IF(AB25&lt;&gt;"",$C$17/BD$34/12*IF(AND($J$23="○",$K$23="",COUNTIF($AU$34:BD$34,1)&lt;&gt;0),1/2,IF(AND($J$23="",$K$23="○",COUNTIF($AU$34:BD$34,1)&lt;&gt;0),3/4,1)))</f>
        <v>0</v>
      </c>
      <c r="BE25" s="26" t="b">
        <f>IF(AC25&lt;&gt;"",$C$17/BE$34/12*IF(AND($J$23="○",$K$23="",COUNTIF($AU$34:BE$34,1)&lt;&gt;0),1/2,IF(AND($J$23="",$K$23="○",COUNTIF($AU$34:BE$34,1)&lt;&gt;0),3/4,1)))</f>
        <v>0</v>
      </c>
      <c r="BF25" s="26" t="b">
        <f>IF(AD25&lt;&gt;"",$C$17/BF$34/12*IF(AND($J$23="○",$K$23="",COUNTIF($AU$34:BF$34,1)&lt;&gt;0),1/2,IF(AND($J$23="",$K$23="○",COUNTIF($AU$34:BF$34,1)&lt;&gt;0),3/4,1)))</f>
        <v>0</v>
      </c>
      <c r="BG25" s="27">
        <f t="shared" si="8"/>
        <v>0</v>
      </c>
      <c r="BI25" s="8">
        <f t="shared" si="9"/>
        <v>0</v>
      </c>
      <c r="BJ25" s="9">
        <f t="shared" si="10"/>
        <v>0</v>
      </c>
      <c r="BK25" s="9">
        <f t="shared" si="11"/>
        <v>0</v>
      </c>
      <c r="BM25" s="8">
        <f t="shared" si="12"/>
        <v>0</v>
      </c>
      <c r="BN25" s="9">
        <f t="shared" si="12"/>
        <v>0</v>
      </c>
      <c r="BO25" s="9">
        <f t="shared" si="12"/>
        <v>0</v>
      </c>
      <c r="BQ25" s="8">
        <f t="shared" si="20"/>
        <v>0</v>
      </c>
      <c r="BR25" s="8">
        <f t="shared" si="20"/>
        <v>0</v>
      </c>
      <c r="BS25" s="8">
        <f t="shared" si="20"/>
        <v>0</v>
      </c>
      <c r="BT25" s="8">
        <f t="shared" si="21"/>
        <v>0</v>
      </c>
      <c r="BV25" s="8">
        <f t="shared" si="22"/>
        <v>0</v>
      </c>
      <c r="BW25" s="8">
        <f t="shared" si="23"/>
        <v>0</v>
      </c>
      <c r="BX25" s="8">
        <f t="shared" si="23"/>
        <v>0</v>
      </c>
      <c r="BY25" s="8">
        <f t="shared" si="24"/>
        <v>0</v>
      </c>
      <c r="BZ25" s="47"/>
      <c r="CA25" s="110">
        <f t="shared" si="25"/>
        <v>0</v>
      </c>
      <c r="CB25" s="86">
        <f t="shared" si="25"/>
        <v>0</v>
      </c>
      <c r="CC25" s="111">
        <f t="shared" si="26"/>
        <v>0</v>
      </c>
      <c r="CD25" s="302">
        <f t="shared" si="27"/>
        <v>0</v>
      </c>
      <c r="CF25" s="6" t="s">
        <v>33</v>
      </c>
      <c r="CG25" s="238" t="s">
        <v>40</v>
      </c>
      <c r="CH25" s="239"/>
      <c r="CI25" s="239"/>
      <c r="CJ25" s="240"/>
      <c r="CK25" s="7" t="str">
        <f>IF(OR($Q$33=1,$AG$33=1),"○","")</f>
        <v/>
      </c>
      <c r="CL25" s="40" t="str">
        <f>IF(OR($CM25=TRUE,$CK25=""),"","［加入者が1名しか入力されていません］")</f>
        <v/>
      </c>
      <c r="CM25" s="100" t="b">
        <v>0</v>
      </c>
    </row>
    <row r="26" spans="1:91" ht="19.95" customHeight="1">
      <c r="A26" s="14">
        <v>4</v>
      </c>
      <c r="B26" s="55"/>
      <c r="C26" s="192"/>
      <c r="D26" s="193"/>
      <c r="E26" s="194"/>
      <c r="F26" s="13"/>
      <c r="G26" s="12"/>
      <c r="H26" s="19"/>
      <c r="I26" s="48"/>
      <c r="J26" s="242"/>
      <c r="K26" s="245"/>
      <c r="L26" s="48"/>
      <c r="M26" s="51"/>
      <c r="N26" s="37">
        <f t="shared" si="0"/>
        <v>0</v>
      </c>
      <c r="O26" s="8">
        <f t="shared" si="0"/>
        <v>0</v>
      </c>
      <c r="P26" s="8">
        <f t="shared" si="1"/>
        <v>0</v>
      </c>
      <c r="Q26" s="6">
        <f t="shared" si="13"/>
        <v>0</v>
      </c>
      <c r="S26" s="33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57"/>
      <c r="AE26" s="6">
        <f t="shared" si="14"/>
        <v>0</v>
      </c>
      <c r="AF26" s="14">
        <f t="shared" ref="AF26:AF32" si="28">SUM(AI26,AK26)</f>
        <v>0</v>
      </c>
      <c r="AG26" s="90">
        <f t="shared" si="15"/>
        <v>0</v>
      </c>
      <c r="AH26" s="6">
        <f t="shared" si="16"/>
        <v>0</v>
      </c>
      <c r="AI26" s="6">
        <f t="shared" si="17"/>
        <v>0</v>
      </c>
      <c r="AJ26" s="6">
        <f t="shared" si="18"/>
        <v>0</v>
      </c>
      <c r="AK26" s="91">
        <f t="shared" si="19"/>
        <v>0</v>
      </c>
      <c r="AL26" s="3"/>
      <c r="AM26" s="8">
        <f t="shared" si="3"/>
        <v>0</v>
      </c>
      <c r="AN26" s="8">
        <f t="shared" si="4"/>
        <v>0</v>
      </c>
      <c r="AO26" s="8">
        <f t="shared" si="4"/>
        <v>0</v>
      </c>
      <c r="AQ26" s="8">
        <f t="shared" si="5"/>
        <v>0</v>
      </c>
      <c r="AR26" s="8">
        <f t="shared" si="6"/>
        <v>0</v>
      </c>
      <c r="AS26" s="8">
        <f t="shared" si="7"/>
        <v>0</v>
      </c>
      <c r="AU26" s="26" t="b">
        <f>IF(S26&lt;&gt;"",$C$17/AU$34/12*IF(AND($J$23="○",$K$23="",COUNTIF($AU$34:AU$34,1)&lt;&gt;0),1/2,IF(AND($J$23="",$K$23="○",COUNTIF($AU$34:AU$34,1)&lt;&gt;0),3/4,1)))</f>
        <v>0</v>
      </c>
      <c r="AV26" s="26" t="b">
        <f>IF(T26&lt;&gt;"",$C$17/AV$34/12*IF(AND($J$23="○",$K$23="",COUNTIF($AU$34:AV$34,1)&lt;&gt;0),1/2,IF(AND($J$23="",$K$23="○",COUNTIF($AU$34:AV$34,1)&lt;&gt;0),3/4,1)))</f>
        <v>0</v>
      </c>
      <c r="AW26" s="26" t="b">
        <f>IF(U26&lt;&gt;"",$C$17/AW$34/12*IF(AND($J$23="○",$K$23="",COUNTIF($AU$34:AW$34,1)&lt;&gt;0),1/2,IF(AND($J$23="",$K$23="○",COUNTIF($AU$34:AW$34,1)&lt;&gt;0),3/4,1)))</f>
        <v>0</v>
      </c>
      <c r="AX26" s="26" t="b">
        <f>IF(V26&lt;&gt;"",$C$17/AX$34/12*IF(AND($J$23="○",$K$23="",COUNTIF($AU$34:AX$34,1)&lt;&gt;0),1/2,IF(AND($J$23="",$K$23="○",COUNTIF($AU$34:AX$34,1)&lt;&gt;0),3/4,1)))</f>
        <v>0</v>
      </c>
      <c r="AY26" s="26" t="b">
        <f>IF(W26&lt;&gt;"",$C$17/AY$34/12*IF(AND($J$23="○",$K$23="",COUNTIF($AU$34:AY$34,1)&lt;&gt;0),1/2,IF(AND($J$23="",$K$23="○",COUNTIF($AU$34:AY$34,1)&lt;&gt;0),3/4,1)))</f>
        <v>0</v>
      </c>
      <c r="AZ26" s="26" t="b">
        <f>IF(X26&lt;&gt;"",$C$17/AZ$34/12*IF(AND($J$23="○",$K$23="",COUNTIF($AU$34:AZ$34,1)&lt;&gt;0),1/2,IF(AND($J$23="",$K$23="○",COUNTIF($AU$34:AZ$34,1)&lt;&gt;0),3/4,1)))</f>
        <v>0</v>
      </c>
      <c r="BA26" s="26" t="b">
        <f>IF(Y26&lt;&gt;"",$C$17/BA$34/12*IF(AND($J$23="○",$K$23="",COUNTIF($AU$34:BA$34,1)&lt;&gt;0),1/2,IF(AND($J$23="",$K$23="○",COUNTIF($AU$34:BA$34,1)&lt;&gt;0),3/4,1)))</f>
        <v>0</v>
      </c>
      <c r="BB26" s="26" t="b">
        <f>IF(Z26&lt;&gt;"",$C$17/BB$34/12*IF(AND($J$23="○",$K$23="",COUNTIF($AU$34:BB$34,1)&lt;&gt;0),1/2,IF(AND($J$23="",$K$23="○",COUNTIF($AU$34:BB$34,1)&lt;&gt;0),3/4,1)))</f>
        <v>0</v>
      </c>
      <c r="BC26" s="26" t="b">
        <f>IF(AA26&lt;&gt;"",$C$17/BC$34/12*IF(AND($J$23="○",$K$23="",COUNTIF($AU$34:BC$34,1)&lt;&gt;0),1/2,IF(AND($J$23="",$K$23="○",COUNTIF($AU$34:BC$34,1)&lt;&gt;0),3/4,1)))</f>
        <v>0</v>
      </c>
      <c r="BD26" s="26" t="b">
        <f>IF(AB26&lt;&gt;"",$C$17/BD$34/12*IF(AND($J$23="○",$K$23="",COUNTIF($AU$34:BD$34,1)&lt;&gt;0),1/2,IF(AND($J$23="",$K$23="○",COUNTIF($AU$34:BD$34,1)&lt;&gt;0),3/4,1)))</f>
        <v>0</v>
      </c>
      <c r="BE26" s="26" t="b">
        <f>IF(AC26&lt;&gt;"",$C$17/BE$34/12*IF(AND($J$23="○",$K$23="",COUNTIF($AU$34:BE$34,1)&lt;&gt;0),1/2,IF(AND($J$23="",$K$23="○",COUNTIF($AU$34:BE$34,1)&lt;&gt;0),3/4,1)))</f>
        <v>0</v>
      </c>
      <c r="BF26" s="26" t="b">
        <f>IF(AD26&lt;&gt;"",$C$17/BF$34/12*IF(AND($J$23="○",$K$23="",COUNTIF($AU$34:BF$34,1)&lt;&gt;0),1/2,IF(AND($J$23="",$K$23="○",COUNTIF($AU$34:BF$34,1)&lt;&gt;0),3/4,1)))</f>
        <v>0</v>
      </c>
      <c r="BG26" s="27">
        <f t="shared" si="8"/>
        <v>0</v>
      </c>
      <c r="BI26" s="8">
        <f t="shared" si="9"/>
        <v>0</v>
      </c>
      <c r="BJ26" s="9">
        <f t="shared" si="10"/>
        <v>0</v>
      </c>
      <c r="BK26" s="9">
        <f t="shared" si="11"/>
        <v>0</v>
      </c>
      <c r="BM26" s="8">
        <f t="shared" si="12"/>
        <v>0</v>
      </c>
      <c r="BN26" s="9">
        <f t="shared" si="12"/>
        <v>0</v>
      </c>
      <c r="BO26" s="9">
        <f t="shared" si="12"/>
        <v>0</v>
      </c>
      <c r="BQ26" s="8">
        <f t="shared" si="20"/>
        <v>0</v>
      </c>
      <c r="BR26" s="8">
        <f t="shared" si="20"/>
        <v>0</v>
      </c>
      <c r="BS26" s="8">
        <f t="shared" si="20"/>
        <v>0</v>
      </c>
      <c r="BT26" s="8">
        <f t="shared" si="21"/>
        <v>0</v>
      </c>
      <c r="BV26" s="8">
        <f t="shared" si="22"/>
        <v>0</v>
      </c>
      <c r="BW26" s="8">
        <f t="shared" si="23"/>
        <v>0</v>
      </c>
      <c r="BX26" s="8">
        <f t="shared" si="23"/>
        <v>0</v>
      </c>
      <c r="BY26" s="8">
        <f t="shared" si="24"/>
        <v>0</v>
      </c>
      <c r="BZ26" s="47"/>
      <c r="CA26" s="110">
        <f t="shared" si="25"/>
        <v>0</v>
      </c>
      <c r="CB26" s="86">
        <f t="shared" si="25"/>
        <v>0</v>
      </c>
      <c r="CC26" s="111">
        <f t="shared" si="26"/>
        <v>0</v>
      </c>
      <c r="CD26" s="302">
        <f t="shared" si="27"/>
        <v>0</v>
      </c>
      <c r="CF26" s="6" t="s">
        <v>34</v>
      </c>
      <c r="CG26" s="238" t="s">
        <v>36</v>
      </c>
      <c r="CH26" s="239"/>
      <c r="CI26" s="239"/>
      <c r="CJ26" s="240"/>
      <c r="CK26" s="7" t="str">
        <f>IF(OR(AND(COUNTA($C$23:$H$23)&lt;&gt;0,COUNTA($S$23:$AD$23)=0),AND(COUNTA($C$24:$H$24)&lt;&gt;0,COUNTA($S$24:$AD$24)=0),AND(COUNTA($C$25:$H$25)&lt;&gt;0,COUNTA($S$25:$AD$25)=0),AND(COUNTA($C$26:$H$26)&lt;&gt;0,COUNTA($S$26:$AD$26)=0),AND(COUNTA($C$27:$H$27)&lt;&gt;0,COUNTA($S$27:$AD$27)=0),AND(COUNTA($C$28:$H$28)&lt;&gt;0,COUNTA($S$28:$AD$28)=0),AND(COUNTA($C$29:$H$29)&lt;&gt;0,COUNTA($S$29:$AD$29)=0),AND(COUNTA($C$30:$H$30)&lt;&gt;0,COUNTA($S$30:$AD$30)=0),AND(COUNTA($C$31:$H$31)&lt;&gt;0,COUNTA($S$31:$AD$31)=0),AND(COUNTA($C$32:$H$32)&lt;&gt;0,COUNTA($S$32:$AD$32)=0),),"○","")</f>
        <v/>
      </c>
      <c r="CL26" s="40" t="str">
        <f>IF(OR($CM26=TRUE,$CK26=""),"","［加入月数(個人別)が入力されていない加入者がいます］")</f>
        <v/>
      </c>
      <c r="CM26" s="100" t="b">
        <v>0</v>
      </c>
    </row>
    <row r="27" spans="1:91" ht="19.95" customHeight="1">
      <c r="A27" s="14">
        <v>5</v>
      </c>
      <c r="B27" s="55"/>
      <c r="C27" s="192"/>
      <c r="D27" s="193"/>
      <c r="E27" s="194"/>
      <c r="F27" s="13"/>
      <c r="G27" s="12"/>
      <c r="H27" s="19"/>
      <c r="I27" s="48"/>
      <c r="J27" s="242"/>
      <c r="K27" s="245"/>
      <c r="L27" s="48"/>
      <c r="M27" s="51"/>
      <c r="N27" s="37">
        <f t="shared" si="0"/>
        <v>0</v>
      </c>
      <c r="O27" s="8">
        <f t="shared" si="0"/>
        <v>0</v>
      </c>
      <c r="P27" s="8">
        <f t="shared" si="1"/>
        <v>0</v>
      </c>
      <c r="Q27" s="6">
        <f t="shared" si="13"/>
        <v>0</v>
      </c>
      <c r="S27" s="33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57"/>
      <c r="AE27" s="6">
        <f t="shared" si="14"/>
        <v>0</v>
      </c>
      <c r="AF27" s="14">
        <f t="shared" si="28"/>
        <v>0</v>
      </c>
      <c r="AG27" s="90">
        <f t="shared" si="15"/>
        <v>0</v>
      </c>
      <c r="AH27" s="6">
        <f t="shared" si="16"/>
        <v>0</v>
      </c>
      <c r="AI27" s="6">
        <f t="shared" si="17"/>
        <v>0</v>
      </c>
      <c r="AJ27" s="6">
        <f t="shared" si="18"/>
        <v>0</v>
      </c>
      <c r="AK27" s="91">
        <f t="shared" si="19"/>
        <v>0</v>
      </c>
      <c r="AL27" s="3"/>
      <c r="AM27" s="8">
        <f t="shared" si="3"/>
        <v>0</v>
      </c>
      <c r="AN27" s="8">
        <f t="shared" si="4"/>
        <v>0</v>
      </c>
      <c r="AO27" s="8">
        <f t="shared" si="4"/>
        <v>0</v>
      </c>
      <c r="AQ27" s="8">
        <f t="shared" si="5"/>
        <v>0</v>
      </c>
      <c r="AR27" s="8">
        <f t="shared" si="6"/>
        <v>0</v>
      </c>
      <c r="AS27" s="8">
        <f t="shared" si="7"/>
        <v>0</v>
      </c>
      <c r="AU27" s="26" t="b">
        <f>IF(S27&lt;&gt;"",$C$17/AU$34/12*IF(AND($J$23="○",$K$23="",COUNTIF($AU$34:AU$34,1)&lt;&gt;0),1/2,IF(AND($J$23="",$K$23="○",COUNTIF($AU$34:AU$34,1)&lt;&gt;0),3/4,1)))</f>
        <v>0</v>
      </c>
      <c r="AV27" s="26" t="b">
        <f>IF(T27&lt;&gt;"",$C$17/AV$34/12*IF(AND($J$23="○",$K$23="",COUNTIF($AU$34:AV$34,1)&lt;&gt;0),1/2,IF(AND($J$23="",$K$23="○",COUNTIF($AU$34:AV$34,1)&lt;&gt;0),3/4,1)))</f>
        <v>0</v>
      </c>
      <c r="AW27" s="26" t="b">
        <f>IF(U27&lt;&gt;"",$C$17/AW$34/12*IF(AND($J$23="○",$K$23="",COUNTIF($AU$34:AW$34,1)&lt;&gt;0),1/2,IF(AND($J$23="",$K$23="○",COUNTIF($AU$34:AW$34,1)&lt;&gt;0),3/4,1)))</f>
        <v>0</v>
      </c>
      <c r="AX27" s="26" t="b">
        <f>IF(V27&lt;&gt;"",$C$17/AX$34/12*IF(AND($J$23="○",$K$23="",COUNTIF($AU$34:AX$34,1)&lt;&gt;0),1/2,IF(AND($J$23="",$K$23="○",COUNTIF($AU$34:AX$34,1)&lt;&gt;0),3/4,1)))</f>
        <v>0</v>
      </c>
      <c r="AY27" s="26" t="b">
        <f>IF(W27&lt;&gt;"",$C$17/AY$34/12*IF(AND($J$23="○",$K$23="",COUNTIF($AU$34:AY$34,1)&lt;&gt;0),1/2,IF(AND($J$23="",$K$23="○",COUNTIF($AU$34:AY$34,1)&lt;&gt;0),3/4,1)))</f>
        <v>0</v>
      </c>
      <c r="AZ27" s="26" t="b">
        <f>IF(X27&lt;&gt;"",$C$17/AZ$34/12*IF(AND($J$23="○",$K$23="",COUNTIF($AU$34:AZ$34,1)&lt;&gt;0),1/2,IF(AND($J$23="",$K$23="○",COUNTIF($AU$34:AZ$34,1)&lt;&gt;0),3/4,1)))</f>
        <v>0</v>
      </c>
      <c r="BA27" s="26" t="b">
        <f>IF(Y27&lt;&gt;"",$C$17/BA$34/12*IF(AND($J$23="○",$K$23="",COUNTIF($AU$34:BA$34,1)&lt;&gt;0),1/2,IF(AND($J$23="",$K$23="○",COUNTIF($AU$34:BA$34,1)&lt;&gt;0),3/4,1)))</f>
        <v>0</v>
      </c>
      <c r="BB27" s="26" t="b">
        <f>IF(Z27&lt;&gt;"",$C$17/BB$34/12*IF(AND($J$23="○",$K$23="",COUNTIF($AU$34:BB$34,1)&lt;&gt;0),1/2,IF(AND($J$23="",$K$23="○",COUNTIF($AU$34:BB$34,1)&lt;&gt;0),3/4,1)))</f>
        <v>0</v>
      </c>
      <c r="BC27" s="26" t="b">
        <f>IF(AA27&lt;&gt;"",$C$17/BC$34/12*IF(AND($J$23="○",$K$23="",COUNTIF($AU$34:BC$34,1)&lt;&gt;0),1/2,IF(AND($J$23="",$K$23="○",COUNTIF($AU$34:BC$34,1)&lt;&gt;0),3/4,1)))</f>
        <v>0</v>
      </c>
      <c r="BD27" s="26" t="b">
        <f>IF(AB27&lt;&gt;"",$C$17/BD$34/12*IF(AND($J$23="○",$K$23="",COUNTIF($AU$34:BD$34,1)&lt;&gt;0),1/2,IF(AND($J$23="",$K$23="○",COUNTIF($AU$34:BD$34,1)&lt;&gt;0),3/4,1)))</f>
        <v>0</v>
      </c>
      <c r="BE27" s="26" t="b">
        <f>IF(AC27&lt;&gt;"",$C$17/BE$34/12*IF(AND($J$23="○",$K$23="",COUNTIF($AU$34:BE$34,1)&lt;&gt;0),1/2,IF(AND($J$23="",$K$23="○",COUNTIF($AU$34:BE$34,1)&lt;&gt;0),3/4,1)))</f>
        <v>0</v>
      </c>
      <c r="BF27" s="26" t="b">
        <f>IF(AD27&lt;&gt;"",$C$17/BF$34/12*IF(AND($J$23="○",$K$23="",COUNTIF($AU$34:BF$34,1)&lt;&gt;0),1/2,IF(AND($J$23="",$K$23="○",COUNTIF($AU$34:BF$34,1)&lt;&gt;0),3/4,1)))</f>
        <v>0</v>
      </c>
      <c r="BG27" s="27">
        <f t="shared" si="8"/>
        <v>0</v>
      </c>
      <c r="BI27" s="8">
        <f t="shared" si="9"/>
        <v>0</v>
      </c>
      <c r="BJ27" s="9">
        <f t="shared" si="10"/>
        <v>0</v>
      </c>
      <c r="BK27" s="9">
        <f t="shared" si="11"/>
        <v>0</v>
      </c>
      <c r="BM27" s="8">
        <f t="shared" si="12"/>
        <v>0</v>
      </c>
      <c r="BN27" s="9">
        <f t="shared" si="12"/>
        <v>0</v>
      </c>
      <c r="BO27" s="9">
        <f t="shared" si="12"/>
        <v>0</v>
      </c>
      <c r="BQ27" s="8">
        <f t="shared" si="20"/>
        <v>0</v>
      </c>
      <c r="BR27" s="8">
        <f t="shared" si="20"/>
        <v>0</v>
      </c>
      <c r="BS27" s="8">
        <f t="shared" si="20"/>
        <v>0</v>
      </c>
      <c r="BT27" s="8">
        <f t="shared" si="21"/>
        <v>0</v>
      </c>
      <c r="BV27" s="8">
        <f t="shared" si="22"/>
        <v>0</v>
      </c>
      <c r="BW27" s="8">
        <f t="shared" si="23"/>
        <v>0</v>
      </c>
      <c r="BX27" s="8">
        <f t="shared" si="23"/>
        <v>0</v>
      </c>
      <c r="BY27" s="8">
        <f t="shared" si="24"/>
        <v>0</v>
      </c>
      <c r="BZ27" s="47"/>
      <c r="CA27" s="110">
        <f t="shared" si="25"/>
        <v>0</v>
      </c>
      <c r="CB27" s="86">
        <f t="shared" si="25"/>
        <v>0</v>
      </c>
      <c r="CC27" s="111">
        <f t="shared" si="26"/>
        <v>0</v>
      </c>
      <c r="CD27" s="302">
        <f t="shared" si="27"/>
        <v>0</v>
      </c>
      <c r="CF27" s="6" t="s">
        <v>37</v>
      </c>
      <c r="CG27" s="238" t="s">
        <v>44</v>
      </c>
      <c r="CH27" s="239"/>
      <c r="CI27" s="239"/>
      <c r="CJ27" s="240"/>
      <c r="CK27" s="7" t="str" cm="1">
        <f t="array" ref="CK27">IF(OR(AND($C$23:$H$23="",COUNTA($S$23:$AD$23)&lt;&gt;0),AND($C$24:$H$24="",COUNTA($S$24:$AD$24)&lt;&gt;0),AND($C$25:$H$25="",COUNTA($S$25:$AD$25)&lt;&gt;0),AND($C$26:$H$26="",COUNTA($S$26:$AD$26)&lt;&gt;0),AND($C$27:$H$27="",COUNTA($S$27:$AD$27)&lt;&gt;0),AND($C$28:$H$28="",COUNTA($S$28:$AD$28)&lt;&gt;0),AND($C$29:$H$29="",COUNTA($S$29:$AD$29)&lt;&gt;0),AND($C$30:$H$30="",COUNTA($S$30:$AD$30)&lt;&gt;0),AND($C$31:$H$31="",COUNTA($S$31:$AD$31)&lt;&gt;0),AND($C$32:$H$32="",COUNTA($S$32:$AD$32)&lt;&gt;0)),"○","")</f>
        <v/>
      </c>
      <c r="CL27" s="40" t="str">
        <f>IF(OR($CM27=TRUE,$CK27=""),"","［保険料が入力されていない加入者がいます］")</f>
        <v/>
      </c>
      <c r="CM27" s="100" t="b">
        <v>0</v>
      </c>
    </row>
    <row r="28" spans="1:91" ht="19.95" customHeight="1">
      <c r="A28" s="14">
        <v>6</v>
      </c>
      <c r="B28" s="55"/>
      <c r="C28" s="192"/>
      <c r="D28" s="193"/>
      <c r="E28" s="194"/>
      <c r="F28" s="13"/>
      <c r="G28" s="12"/>
      <c r="H28" s="19"/>
      <c r="I28" s="48"/>
      <c r="J28" s="242"/>
      <c r="K28" s="245"/>
      <c r="L28" s="48"/>
      <c r="M28" s="51"/>
      <c r="N28" s="37">
        <f t="shared" si="0"/>
        <v>0</v>
      </c>
      <c r="O28" s="8">
        <f t="shared" si="0"/>
        <v>0</v>
      </c>
      <c r="P28" s="8">
        <f t="shared" si="1"/>
        <v>0</v>
      </c>
      <c r="Q28" s="6">
        <f t="shared" si="13"/>
        <v>0</v>
      </c>
      <c r="S28" s="33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57"/>
      <c r="AE28" s="6">
        <f t="shared" si="14"/>
        <v>0</v>
      </c>
      <c r="AF28" s="14">
        <f t="shared" si="28"/>
        <v>0</v>
      </c>
      <c r="AG28" s="90">
        <f t="shared" si="15"/>
        <v>0</v>
      </c>
      <c r="AH28" s="6">
        <f t="shared" si="16"/>
        <v>0</v>
      </c>
      <c r="AI28" s="6">
        <f t="shared" si="17"/>
        <v>0</v>
      </c>
      <c r="AJ28" s="6">
        <f t="shared" si="18"/>
        <v>0</v>
      </c>
      <c r="AK28" s="91">
        <f t="shared" si="19"/>
        <v>0</v>
      </c>
      <c r="AL28" s="3"/>
      <c r="AM28" s="8">
        <f t="shared" si="3"/>
        <v>0</v>
      </c>
      <c r="AN28" s="8">
        <f t="shared" si="4"/>
        <v>0</v>
      </c>
      <c r="AO28" s="8">
        <f t="shared" si="4"/>
        <v>0</v>
      </c>
      <c r="AQ28" s="8">
        <f t="shared" si="5"/>
        <v>0</v>
      </c>
      <c r="AR28" s="8">
        <f t="shared" si="6"/>
        <v>0</v>
      </c>
      <c r="AS28" s="8">
        <f t="shared" si="7"/>
        <v>0</v>
      </c>
      <c r="AU28" s="26" t="b">
        <f>IF(S28&lt;&gt;"",$C$17/AU$34/12*IF(AND($J$23="○",$K$23="",COUNTIF($AU$34:AU$34,1)&lt;&gt;0),1/2,IF(AND($J$23="",$K$23="○",COUNTIF($AU$34:AU$34,1)&lt;&gt;0),3/4,1)))</f>
        <v>0</v>
      </c>
      <c r="AV28" s="26" t="b">
        <f>IF(T28&lt;&gt;"",$C$17/AV$34/12*IF(AND($J$23="○",$K$23="",COUNTIF($AU$34:AV$34,1)&lt;&gt;0),1/2,IF(AND($J$23="",$K$23="○",COUNTIF($AU$34:AV$34,1)&lt;&gt;0),3/4,1)))</f>
        <v>0</v>
      </c>
      <c r="AW28" s="26" t="b">
        <f>IF(U28&lt;&gt;"",$C$17/AW$34/12*IF(AND($J$23="○",$K$23="",COUNTIF($AU$34:AW$34,1)&lt;&gt;0),1/2,IF(AND($J$23="",$K$23="○",COUNTIF($AU$34:AW$34,1)&lt;&gt;0),3/4,1)))</f>
        <v>0</v>
      </c>
      <c r="AX28" s="26" t="b">
        <f>IF(V28&lt;&gt;"",$C$17/AX$34/12*IF(AND($J$23="○",$K$23="",COUNTIF($AU$34:AX$34,1)&lt;&gt;0),1/2,IF(AND($J$23="",$K$23="○",COUNTIF($AU$34:AX$34,1)&lt;&gt;0),3/4,1)))</f>
        <v>0</v>
      </c>
      <c r="AY28" s="26" t="b">
        <f>IF(W28&lt;&gt;"",$C$17/AY$34/12*IF(AND($J$23="○",$K$23="",COUNTIF($AU$34:AY$34,1)&lt;&gt;0),1/2,IF(AND($J$23="",$K$23="○",COUNTIF($AU$34:AY$34,1)&lt;&gt;0),3/4,1)))</f>
        <v>0</v>
      </c>
      <c r="AZ28" s="26" t="b">
        <f>IF(X28&lt;&gt;"",$C$17/AZ$34/12*IF(AND($J$23="○",$K$23="",COUNTIF($AU$34:AZ$34,1)&lt;&gt;0),1/2,IF(AND($J$23="",$K$23="○",COUNTIF($AU$34:AZ$34,1)&lt;&gt;0),3/4,1)))</f>
        <v>0</v>
      </c>
      <c r="BA28" s="26" t="b">
        <f>IF(Y28&lt;&gt;"",$C$17/BA$34/12*IF(AND($J$23="○",$K$23="",COUNTIF($AU$34:BA$34,1)&lt;&gt;0),1/2,IF(AND($J$23="",$K$23="○",COUNTIF($AU$34:BA$34,1)&lt;&gt;0),3/4,1)))</f>
        <v>0</v>
      </c>
      <c r="BB28" s="26" t="b">
        <f>IF(Z28&lt;&gt;"",$C$17/BB$34/12*IF(AND($J$23="○",$K$23="",COUNTIF($AU$34:BB$34,1)&lt;&gt;0),1/2,IF(AND($J$23="",$K$23="○",COUNTIF($AU$34:BB$34,1)&lt;&gt;0),3/4,1)))</f>
        <v>0</v>
      </c>
      <c r="BC28" s="26" t="b">
        <f>IF(AA28&lt;&gt;"",$C$17/BC$34/12*IF(AND($J$23="○",$K$23="",COUNTIF($AU$34:BC$34,1)&lt;&gt;0),1/2,IF(AND($J$23="",$K$23="○",COUNTIF($AU$34:BC$34,1)&lt;&gt;0),3/4,1)))</f>
        <v>0</v>
      </c>
      <c r="BD28" s="26" t="b">
        <f>IF(AB28&lt;&gt;"",$C$17/BD$34/12*IF(AND($J$23="○",$K$23="",COUNTIF($AU$34:BD$34,1)&lt;&gt;0),1/2,IF(AND($J$23="",$K$23="○",COUNTIF($AU$34:BD$34,1)&lt;&gt;0),3/4,1)))</f>
        <v>0</v>
      </c>
      <c r="BE28" s="26" t="b">
        <f>IF(AC28&lt;&gt;"",$C$17/BE$34/12*IF(AND($J$23="○",$K$23="",COUNTIF($AU$34:BE$34,1)&lt;&gt;0),1/2,IF(AND($J$23="",$K$23="○",COUNTIF($AU$34:BE$34,1)&lt;&gt;0),3/4,1)))</f>
        <v>0</v>
      </c>
      <c r="BF28" s="26" t="b">
        <f>IF(AD28&lt;&gt;"",$C$17/BF$34/12*IF(AND($J$23="○",$K$23="",COUNTIF($AU$34:BF$34,1)&lt;&gt;0),1/2,IF(AND($J$23="",$K$23="○",COUNTIF($AU$34:BF$34,1)&lt;&gt;0),3/4,1)))</f>
        <v>0</v>
      </c>
      <c r="BG28" s="27">
        <f t="shared" si="8"/>
        <v>0</v>
      </c>
      <c r="BI28" s="8">
        <f t="shared" si="9"/>
        <v>0</v>
      </c>
      <c r="BJ28" s="9">
        <f t="shared" si="10"/>
        <v>0</v>
      </c>
      <c r="BK28" s="9">
        <f t="shared" si="11"/>
        <v>0</v>
      </c>
      <c r="BM28" s="8">
        <f t="shared" si="12"/>
        <v>0</v>
      </c>
      <c r="BN28" s="9">
        <f t="shared" si="12"/>
        <v>0</v>
      </c>
      <c r="BO28" s="9">
        <f t="shared" si="12"/>
        <v>0</v>
      </c>
      <c r="BQ28" s="8">
        <f t="shared" si="20"/>
        <v>0</v>
      </c>
      <c r="BR28" s="8">
        <f t="shared" si="20"/>
        <v>0</v>
      </c>
      <c r="BS28" s="8">
        <f t="shared" si="20"/>
        <v>0</v>
      </c>
      <c r="BT28" s="8">
        <f t="shared" si="21"/>
        <v>0</v>
      </c>
      <c r="BV28" s="8">
        <f t="shared" si="22"/>
        <v>0</v>
      </c>
      <c r="BW28" s="8">
        <f t="shared" si="23"/>
        <v>0</v>
      </c>
      <c r="BX28" s="8">
        <f t="shared" si="23"/>
        <v>0</v>
      </c>
      <c r="BY28" s="8">
        <f t="shared" si="24"/>
        <v>0</v>
      </c>
      <c r="BZ28" s="47"/>
      <c r="CA28" s="110">
        <f t="shared" si="25"/>
        <v>0</v>
      </c>
      <c r="CB28" s="86">
        <f t="shared" si="25"/>
        <v>0</v>
      </c>
      <c r="CC28" s="111">
        <f t="shared" si="26"/>
        <v>0</v>
      </c>
      <c r="CD28" s="302">
        <f t="shared" si="27"/>
        <v>0</v>
      </c>
      <c r="CF28" s="6" t="s">
        <v>38</v>
      </c>
      <c r="CG28" s="238" t="s">
        <v>69</v>
      </c>
      <c r="CH28" s="239"/>
      <c r="CI28" s="239"/>
      <c r="CJ28" s="240"/>
      <c r="CK28" s="7" t="str">
        <f>IF(COUNTIF($CD$23:$CD$32,"&gt;0")=1,"○","")</f>
        <v/>
      </c>
      <c r="CL28" s="40" t="str">
        <f>IF(OR($CM28=TRUE,$CK28=""),"","［保険料が1人にしか賦課されていません］")</f>
        <v/>
      </c>
      <c r="CM28" s="100" t="b">
        <v>0</v>
      </c>
    </row>
    <row r="29" spans="1:91" ht="19.95" customHeight="1">
      <c r="A29" s="14">
        <v>7</v>
      </c>
      <c r="B29" s="55"/>
      <c r="C29" s="192"/>
      <c r="D29" s="193"/>
      <c r="E29" s="194"/>
      <c r="F29" s="13"/>
      <c r="G29" s="12"/>
      <c r="H29" s="19"/>
      <c r="I29" s="48"/>
      <c r="J29" s="242"/>
      <c r="K29" s="245"/>
      <c r="L29" s="48"/>
      <c r="M29" s="51"/>
      <c r="N29" s="37">
        <f t="shared" si="0"/>
        <v>0</v>
      </c>
      <c r="O29" s="8">
        <f t="shared" si="0"/>
        <v>0</v>
      </c>
      <c r="P29" s="8">
        <f t="shared" si="1"/>
        <v>0</v>
      </c>
      <c r="Q29" s="6">
        <f t="shared" si="13"/>
        <v>0</v>
      </c>
      <c r="S29" s="33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57"/>
      <c r="AE29" s="6">
        <f t="shared" si="14"/>
        <v>0</v>
      </c>
      <c r="AF29" s="14">
        <f t="shared" si="28"/>
        <v>0</v>
      </c>
      <c r="AG29" s="90">
        <f t="shared" si="15"/>
        <v>0</v>
      </c>
      <c r="AH29" s="6">
        <f t="shared" si="16"/>
        <v>0</v>
      </c>
      <c r="AI29" s="6">
        <f t="shared" si="17"/>
        <v>0</v>
      </c>
      <c r="AJ29" s="6">
        <f t="shared" si="18"/>
        <v>0</v>
      </c>
      <c r="AK29" s="91">
        <f t="shared" si="19"/>
        <v>0</v>
      </c>
      <c r="AL29" s="3"/>
      <c r="AM29" s="8">
        <f t="shared" si="3"/>
        <v>0</v>
      </c>
      <c r="AN29" s="8">
        <f t="shared" si="4"/>
        <v>0</v>
      </c>
      <c r="AO29" s="8">
        <f t="shared" si="4"/>
        <v>0</v>
      </c>
      <c r="AQ29" s="8">
        <f t="shared" si="5"/>
        <v>0</v>
      </c>
      <c r="AR29" s="8">
        <f t="shared" si="6"/>
        <v>0</v>
      </c>
      <c r="AS29" s="8">
        <f t="shared" si="7"/>
        <v>0</v>
      </c>
      <c r="AU29" s="26" t="b">
        <f>IF(S29&lt;&gt;"",$C$17/AU$34/12*IF(AND($J$23="○",$K$23="",COUNTIF($AU$34:AU$34,1)&lt;&gt;0),1/2,IF(AND($J$23="",$K$23="○",COUNTIF($AU$34:AU$34,1)&lt;&gt;0),3/4,1)))</f>
        <v>0</v>
      </c>
      <c r="AV29" s="26" t="b">
        <f>IF(T29&lt;&gt;"",$C$17/AV$34/12*IF(AND($J$23="○",$K$23="",COUNTIF($AU$34:AV$34,1)&lt;&gt;0),1/2,IF(AND($J$23="",$K$23="○",COUNTIF($AU$34:AV$34,1)&lt;&gt;0),3/4,1)))</f>
        <v>0</v>
      </c>
      <c r="AW29" s="26" t="b">
        <f>IF(U29&lt;&gt;"",$C$17/AW$34/12*IF(AND($J$23="○",$K$23="",COUNTIF($AU$34:AW$34,1)&lt;&gt;0),1/2,IF(AND($J$23="",$K$23="○",COUNTIF($AU$34:AW$34,1)&lt;&gt;0),3/4,1)))</f>
        <v>0</v>
      </c>
      <c r="AX29" s="26" t="b">
        <f>IF(V29&lt;&gt;"",$C$17/AX$34/12*IF(AND($J$23="○",$K$23="",COUNTIF($AU$34:AX$34,1)&lt;&gt;0),1/2,IF(AND($J$23="",$K$23="○",COUNTIF($AU$34:AX$34,1)&lt;&gt;0),3/4,1)))</f>
        <v>0</v>
      </c>
      <c r="AY29" s="26" t="b">
        <f>IF(W29&lt;&gt;"",$C$17/AY$34/12*IF(AND($J$23="○",$K$23="",COUNTIF($AU$34:AY$34,1)&lt;&gt;0),1/2,IF(AND($J$23="",$K$23="○",COUNTIF($AU$34:AY$34,1)&lt;&gt;0),3/4,1)))</f>
        <v>0</v>
      </c>
      <c r="AZ29" s="26" t="b">
        <f>IF(X29&lt;&gt;"",$C$17/AZ$34/12*IF(AND($J$23="○",$K$23="",COUNTIF($AU$34:AZ$34,1)&lt;&gt;0),1/2,IF(AND($J$23="",$K$23="○",COUNTIF($AU$34:AZ$34,1)&lt;&gt;0),3/4,1)))</f>
        <v>0</v>
      </c>
      <c r="BA29" s="26" t="b">
        <f>IF(Y29&lt;&gt;"",$C$17/BA$34/12*IF(AND($J$23="○",$K$23="",COUNTIF($AU$34:BA$34,1)&lt;&gt;0),1/2,IF(AND($J$23="",$K$23="○",COUNTIF($AU$34:BA$34,1)&lt;&gt;0),3/4,1)))</f>
        <v>0</v>
      </c>
      <c r="BB29" s="26" t="b">
        <f>IF(Z29&lt;&gt;"",$C$17/BB$34/12*IF(AND($J$23="○",$K$23="",COUNTIF($AU$34:BB$34,1)&lt;&gt;0),1/2,IF(AND($J$23="",$K$23="○",COUNTIF($AU$34:BB$34,1)&lt;&gt;0),3/4,1)))</f>
        <v>0</v>
      </c>
      <c r="BC29" s="26" t="b">
        <f>IF(AA29&lt;&gt;"",$C$17/BC$34/12*IF(AND($J$23="○",$K$23="",COUNTIF($AU$34:BC$34,1)&lt;&gt;0),1/2,IF(AND($J$23="",$K$23="○",COUNTIF($AU$34:BC$34,1)&lt;&gt;0),3/4,1)))</f>
        <v>0</v>
      </c>
      <c r="BD29" s="26" t="b">
        <f>IF(AB29&lt;&gt;"",$C$17/BD$34/12*IF(AND($J$23="○",$K$23="",COUNTIF($AU$34:BD$34,1)&lt;&gt;0),1/2,IF(AND($J$23="",$K$23="○",COUNTIF($AU$34:BD$34,1)&lt;&gt;0),3/4,1)))</f>
        <v>0</v>
      </c>
      <c r="BE29" s="26" t="b">
        <f>IF(AC29&lt;&gt;"",$C$17/BE$34/12*IF(AND($J$23="○",$K$23="",COUNTIF($AU$34:BE$34,1)&lt;&gt;0),1/2,IF(AND($J$23="",$K$23="○",COUNTIF($AU$34:BE$34,1)&lt;&gt;0),3/4,1)))</f>
        <v>0</v>
      </c>
      <c r="BF29" s="26" t="b">
        <f>IF(AD29&lt;&gt;"",$C$17/BF$34/12*IF(AND($J$23="○",$K$23="",COUNTIF($AU$34:BF$34,1)&lt;&gt;0),1/2,IF(AND($J$23="",$K$23="○",COUNTIF($AU$34:BF$34,1)&lt;&gt;0),3/4,1)))</f>
        <v>0</v>
      </c>
      <c r="BG29" s="27">
        <f t="shared" si="8"/>
        <v>0</v>
      </c>
      <c r="BI29" s="8">
        <f t="shared" si="9"/>
        <v>0</v>
      </c>
      <c r="BJ29" s="9">
        <f t="shared" si="10"/>
        <v>0</v>
      </c>
      <c r="BK29" s="9">
        <f t="shared" si="11"/>
        <v>0</v>
      </c>
      <c r="BM29" s="8">
        <f t="shared" si="12"/>
        <v>0</v>
      </c>
      <c r="BN29" s="9">
        <f t="shared" si="12"/>
        <v>0</v>
      </c>
      <c r="BO29" s="9">
        <f t="shared" si="12"/>
        <v>0</v>
      </c>
      <c r="BQ29" s="8">
        <f t="shared" si="20"/>
        <v>0</v>
      </c>
      <c r="BR29" s="8">
        <f t="shared" si="20"/>
        <v>0</v>
      </c>
      <c r="BS29" s="8">
        <f t="shared" si="20"/>
        <v>0</v>
      </c>
      <c r="BT29" s="8">
        <f t="shared" si="21"/>
        <v>0</v>
      </c>
      <c r="BV29" s="8">
        <f t="shared" si="22"/>
        <v>0</v>
      </c>
      <c r="BW29" s="8">
        <f t="shared" si="23"/>
        <v>0</v>
      </c>
      <c r="BX29" s="8">
        <f t="shared" si="23"/>
        <v>0</v>
      </c>
      <c r="BY29" s="8">
        <f t="shared" si="24"/>
        <v>0</v>
      </c>
      <c r="BZ29" s="47"/>
      <c r="CA29" s="110">
        <f t="shared" si="25"/>
        <v>0</v>
      </c>
      <c r="CB29" s="86">
        <f t="shared" si="25"/>
        <v>0</v>
      </c>
      <c r="CC29" s="111">
        <f t="shared" si="26"/>
        <v>0</v>
      </c>
      <c r="CD29" s="302">
        <f t="shared" si="27"/>
        <v>0</v>
      </c>
      <c r="CF29" s="6" t="s">
        <v>39</v>
      </c>
      <c r="CG29" s="238" t="s">
        <v>47</v>
      </c>
      <c r="CH29" s="239"/>
      <c r="CI29" s="239"/>
      <c r="CJ29" s="240"/>
      <c r="CK29" s="7" t="str">
        <f>IF(OR(AND($E$23&gt;0,$H$23=0),AND($E$24&gt;0,$H$24=0),AND($E$25&gt;0,$H$25=0),AND($E$26&gt;0,$H$26=0),AND($E$27&gt;0,$H$27=0),AND($E$28&gt;0,$H$28=0),AND($E$29&gt;0,$H$29=0),AND($E$30&gt;0,$H$30=0),AND($E$31&gt;0,$H$31=0),AND($E$32&gt;0,$H$32=0)),"○","")</f>
        <v/>
      </c>
      <c r="CL29" s="40" t="str">
        <f>IF(OR($CM29=TRUE,$CK29=""),"","［所得割額または均等割額の介護分に誤りがあります］")</f>
        <v/>
      </c>
      <c r="CM29" s="100" t="b">
        <v>0</v>
      </c>
    </row>
    <row r="30" spans="1:91" ht="19.95" customHeight="1">
      <c r="A30" s="14">
        <v>8</v>
      </c>
      <c r="B30" s="55"/>
      <c r="C30" s="192"/>
      <c r="D30" s="193"/>
      <c r="E30" s="194"/>
      <c r="F30" s="13"/>
      <c r="G30" s="12"/>
      <c r="H30" s="19"/>
      <c r="I30" s="48"/>
      <c r="J30" s="242"/>
      <c r="K30" s="245"/>
      <c r="L30" s="48"/>
      <c r="M30" s="51"/>
      <c r="N30" s="37">
        <f t="shared" si="0"/>
        <v>0</v>
      </c>
      <c r="O30" s="8">
        <f t="shared" si="0"/>
        <v>0</v>
      </c>
      <c r="P30" s="8">
        <f t="shared" si="1"/>
        <v>0</v>
      </c>
      <c r="Q30" s="6">
        <f t="shared" si="13"/>
        <v>0</v>
      </c>
      <c r="S30" s="33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57"/>
      <c r="AE30" s="6">
        <f t="shared" si="14"/>
        <v>0</v>
      </c>
      <c r="AF30" s="14">
        <f t="shared" si="28"/>
        <v>0</v>
      </c>
      <c r="AG30" s="90">
        <f t="shared" si="15"/>
        <v>0</v>
      </c>
      <c r="AH30" s="6">
        <f t="shared" si="16"/>
        <v>0</v>
      </c>
      <c r="AI30" s="6">
        <f t="shared" si="17"/>
        <v>0</v>
      </c>
      <c r="AJ30" s="6">
        <f t="shared" si="18"/>
        <v>0</v>
      </c>
      <c r="AK30" s="91">
        <f t="shared" si="19"/>
        <v>0</v>
      </c>
      <c r="AL30" s="3"/>
      <c r="AM30" s="8">
        <f t="shared" si="3"/>
        <v>0</v>
      </c>
      <c r="AN30" s="8">
        <f t="shared" si="4"/>
        <v>0</v>
      </c>
      <c r="AO30" s="8">
        <f t="shared" si="4"/>
        <v>0</v>
      </c>
      <c r="AQ30" s="8">
        <f t="shared" si="5"/>
        <v>0</v>
      </c>
      <c r="AR30" s="8">
        <f t="shared" si="6"/>
        <v>0</v>
      </c>
      <c r="AS30" s="8">
        <f t="shared" si="7"/>
        <v>0</v>
      </c>
      <c r="AU30" s="26" t="b">
        <f>IF(S30&lt;&gt;"",$C$17/AU$34/12*IF(AND($J$23="○",$K$23="",COUNTIF($AU$34:AU$34,1)&lt;&gt;0),1/2,IF(AND($J$23="",$K$23="○",COUNTIF($AU$34:AU$34,1)&lt;&gt;0),3/4,1)))</f>
        <v>0</v>
      </c>
      <c r="AV30" s="26" t="b">
        <f>IF(T30&lt;&gt;"",$C$17/AV$34/12*IF(AND($J$23="○",$K$23="",COUNTIF($AU$34:AV$34,1)&lt;&gt;0),1/2,IF(AND($J$23="",$K$23="○",COUNTIF($AU$34:AV$34,1)&lt;&gt;0),3/4,1)))</f>
        <v>0</v>
      </c>
      <c r="AW30" s="26" t="b">
        <f>IF(U30&lt;&gt;"",$C$17/AW$34/12*IF(AND($J$23="○",$K$23="",COUNTIF($AU$34:AW$34,1)&lt;&gt;0),1/2,IF(AND($J$23="",$K$23="○",COUNTIF($AU$34:AW$34,1)&lt;&gt;0),3/4,1)))</f>
        <v>0</v>
      </c>
      <c r="AX30" s="26" t="b">
        <f>IF(V30&lt;&gt;"",$C$17/AX$34/12*IF(AND($J$23="○",$K$23="",COUNTIF($AU$34:AX$34,1)&lt;&gt;0),1/2,IF(AND($J$23="",$K$23="○",COUNTIF($AU$34:AX$34,1)&lt;&gt;0),3/4,1)))</f>
        <v>0</v>
      </c>
      <c r="AY30" s="26" t="b">
        <f>IF(W30&lt;&gt;"",$C$17/AY$34/12*IF(AND($J$23="○",$K$23="",COUNTIF($AU$34:AY$34,1)&lt;&gt;0),1/2,IF(AND($J$23="",$K$23="○",COUNTIF($AU$34:AY$34,1)&lt;&gt;0),3/4,1)))</f>
        <v>0</v>
      </c>
      <c r="AZ30" s="26" t="b">
        <f>IF(X30&lt;&gt;"",$C$17/AZ$34/12*IF(AND($J$23="○",$K$23="",COUNTIF($AU$34:AZ$34,1)&lt;&gt;0),1/2,IF(AND($J$23="",$K$23="○",COUNTIF($AU$34:AZ$34,1)&lt;&gt;0),3/4,1)))</f>
        <v>0</v>
      </c>
      <c r="BA30" s="26" t="b">
        <f>IF(Y30&lt;&gt;"",$C$17/BA$34/12*IF(AND($J$23="○",$K$23="",COUNTIF($AU$34:BA$34,1)&lt;&gt;0),1/2,IF(AND($J$23="",$K$23="○",COUNTIF($AU$34:BA$34,1)&lt;&gt;0),3/4,1)))</f>
        <v>0</v>
      </c>
      <c r="BB30" s="26" t="b">
        <f>IF(Z30&lt;&gt;"",$C$17/BB$34/12*IF(AND($J$23="○",$K$23="",COUNTIF($AU$34:BB$34,1)&lt;&gt;0),1/2,IF(AND($J$23="",$K$23="○",COUNTIF($AU$34:BB$34,1)&lt;&gt;0),3/4,1)))</f>
        <v>0</v>
      </c>
      <c r="BC30" s="26" t="b">
        <f>IF(AA30&lt;&gt;"",$C$17/BC$34/12*IF(AND($J$23="○",$K$23="",COUNTIF($AU$34:BC$34,1)&lt;&gt;0),1/2,IF(AND($J$23="",$K$23="○",COUNTIF($AU$34:BC$34,1)&lt;&gt;0),3/4,1)))</f>
        <v>0</v>
      </c>
      <c r="BD30" s="26" t="b">
        <f>IF(AB30&lt;&gt;"",$C$17/BD$34/12*IF(AND($J$23="○",$K$23="",COUNTIF($AU$34:BD$34,1)&lt;&gt;0),1/2,IF(AND($J$23="",$K$23="○",COUNTIF($AU$34:BD$34,1)&lt;&gt;0),3/4,1)))</f>
        <v>0</v>
      </c>
      <c r="BE30" s="26" t="b">
        <f>IF(AC30&lt;&gt;"",$C$17/BE$34/12*IF(AND($J$23="○",$K$23="",COUNTIF($AU$34:BE$34,1)&lt;&gt;0),1/2,IF(AND($J$23="",$K$23="○",COUNTIF($AU$34:BE$34,1)&lt;&gt;0),3/4,1)))</f>
        <v>0</v>
      </c>
      <c r="BF30" s="26" t="b">
        <f>IF(AD30&lt;&gt;"",$C$17/BF$34/12*IF(AND($J$23="○",$K$23="",COUNTIF($AU$34:BF$34,1)&lt;&gt;0),1/2,IF(AND($J$23="",$K$23="○",COUNTIF($AU$34:BF$34,1)&lt;&gt;0),3/4,1)))</f>
        <v>0</v>
      </c>
      <c r="BG30" s="27">
        <f t="shared" si="8"/>
        <v>0</v>
      </c>
      <c r="BI30" s="8">
        <f t="shared" si="9"/>
        <v>0</v>
      </c>
      <c r="BJ30" s="9">
        <f t="shared" si="10"/>
        <v>0</v>
      </c>
      <c r="BK30" s="9">
        <f t="shared" si="11"/>
        <v>0</v>
      </c>
      <c r="BM30" s="8">
        <f t="shared" si="12"/>
        <v>0</v>
      </c>
      <c r="BN30" s="9">
        <f t="shared" si="12"/>
        <v>0</v>
      </c>
      <c r="BO30" s="9">
        <f t="shared" si="12"/>
        <v>0</v>
      </c>
      <c r="BQ30" s="8">
        <f t="shared" si="20"/>
        <v>0</v>
      </c>
      <c r="BR30" s="8">
        <f t="shared" si="20"/>
        <v>0</v>
      </c>
      <c r="BS30" s="8">
        <f t="shared" si="20"/>
        <v>0</v>
      </c>
      <c r="BT30" s="8">
        <f t="shared" si="21"/>
        <v>0</v>
      </c>
      <c r="BV30" s="8">
        <f t="shared" si="22"/>
        <v>0</v>
      </c>
      <c r="BW30" s="8">
        <f t="shared" si="23"/>
        <v>0</v>
      </c>
      <c r="BX30" s="8">
        <f t="shared" si="23"/>
        <v>0</v>
      </c>
      <c r="BY30" s="8">
        <f t="shared" si="24"/>
        <v>0</v>
      </c>
      <c r="BZ30" s="47"/>
      <c r="CA30" s="110">
        <f t="shared" si="25"/>
        <v>0</v>
      </c>
      <c r="CB30" s="86">
        <f t="shared" si="25"/>
        <v>0</v>
      </c>
      <c r="CC30" s="111">
        <f t="shared" si="26"/>
        <v>0</v>
      </c>
      <c r="CD30" s="302">
        <f t="shared" si="27"/>
        <v>0</v>
      </c>
      <c r="CF30" s="6" t="s">
        <v>43</v>
      </c>
      <c r="CG30" s="238" t="s">
        <v>51</v>
      </c>
      <c r="CH30" s="239"/>
      <c r="CI30" s="239"/>
      <c r="CJ30" s="240"/>
      <c r="CK30" s="7" t="str">
        <f>IF(OR(AND($H$23&gt;0,SUM($AK$23,$AI$23)=0),AND($H$24&gt;0,SUM($AK$24,$AI$24)=0),AND($H$25&gt;0,SUM($AK$25,$AI$25)=0),AND($H$26&gt;0,SUM($AK$26,$AI$26)=0),AND($H$27&gt;0,SUM($AK$27,$AI$27)=0),AND($H$28&gt;0,SUM($AK$28,$AI$28)=0),AND($H$29&gt;0,SUM($AK$29,$AI$29)=0),AND($H$30&gt;0,SUM($AK$30,$AI$30)=0),AND($H$31&gt;0,SUM($AK$31,$AI$31)=0),AND($H$32&gt;0,SUM($AK$32,$AI$32)=0)),"○","")</f>
        <v/>
      </c>
      <c r="CL30" s="40" t="str">
        <f>IF(OR($CM30=TRUE,$CK30=""),"","［均等割額(介護分)と加入月数(個人別)の内容(◆)が一致しません］")</f>
        <v/>
      </c>
      <c r="CM30" s="100" t="b">
        <v>0</v>
      </c>
    </row>
    <row r="31" spans="1:91" ht="19.95" customHeight="1">
      <c r="A31" s="14">
        <v>9</v>
      </c>
      <c r="B31" s="55"/>
      <c r="C31" s="192"/>
      <c r="D31" s="193"/>
      <c r="E31" s="194"/>
      <c r="F31" s="13"/>
      <c r="G31" s="12"/>
      <c r="H31" s="19"/>
      <c r="I31" s="48"/>
      <c r="J31" s="242"/>
      <c r="K31" s="245"/>
      <c r="L31" s="48"/>
      <c r="M31" s="51"/>
      <c r="N31" s="37">
        <f t="shared" si="0"/>
        <v>0</v>
      </c>
      <c r="O31" s="8">
        <f t="shared" si="0"/>
        <v>0</v>
      </c>
      <c r="P31" s="8">
        <f t="shared" si="1"/>
        <v>0</v>
      </c>
      <c r="Q31" s="6">
        <f t="shared" si="13"/>
        <v>0</v>
      </c>
      <c r="S31" s="33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57"/>
      <c r="AE31" s="6">
        <f t="shared" si="14"/>
        <v>0</v>
      </c>
      <c r="AF31" s="14">
        <f t="shared" si="28"/>
        <v>0</v>
      </c>
      <c r="AG31" s="90">
        <f t="shared" si="15"/>
        <v>0</v>
      </c>
      <c r="AH31" s="6">
        <f t="shared" si="16"/>
        <v>0</v>
      </c>
      <c r="AI31" s="6">
        <f t="shared" si="17"/>
        <v>0</v>
      </c>
      <c r="AJ31" s="6">
        <f t="shared" si="18"/>
        <v>0</v>
      </c>
      <c r="AK31" s="91">
        <f t="shared" si="19"/>
        <v>0</v>
      </c>
      <c r="AL31" s="3"/>
      <c r="AM31" s="8">
        <f t="shared" si="3"/>
        <v>0</v>
      </c>
      <c r="AN31" s="8">
        <f t="shared" si="4"/>
        <v>0</v>
      </c>
      <c r="AO31" s="8">
        <f t="shared" si="4"/>
        <v>0</v>
      </c>
      <c r="AQ31" s="8">
        <f t="shared" si="5"/>
        <v>0</v>
      </c>
      <c r="AR31" s="8">
        <f t="shared" si="6"/>
        <v>0</v>
      </c>
      <c r="AS31" s="8">
        <f t="shared" si="7"/>
        <v>0</v>
      </c>
      <c r="AU31" s="26" t="b">
        <f>IF(S31&lt;&gt;"",$C$17/AU$34/12*IF(AND($J$23="○",$K$23="",COUNTIF($AU$34:AU$34,1)&lt;&gt;0),1/2,IF(AND($J$23="",$K$23="○",COUNTIF($AU$34:AU$34,1)&lt;&gt;0),3/4,1)))</f>
        <v>0</v>
      </c>
      <c r="AV31" s="26" t="b">
        <f>IF(T31&lt;&gt;"",$C$17/AV$34/12*IF(AND($J$23="○",$K$23="",COUNTIF($AU$34:AV$34,1)&lt;&gt;0),1/2,IF(AND($J$23="",$K$23="○",COUNTIF($AU$34:AV$34,1)&lt;&gt;0),3/4,1)))</f>
        <v>0</v>
      </c>
      <c r="AW31" s="26" t="b">
        <f>IF(U31&lt;&gt;"",$C$17/AW$34/12*IF(AND($J$23="○",$K$23="",COUNTIF($AU$34:AW$34,1)&lt;&gt;0),1/2,IF(AND($J$23="",$K$23="○",COUNTIF($AU$34:AW$34,1)&lt;&gt;0),3/4,1)))</f>
        <v>0</v>
      </c>
      <c r="AX31" s="26" t="b">
        <f>IF(V31&lt;&gt;"",$C$17/AX$34/12*IF(AND($J$23="○",$K$23="",COUNTIF($AU$34:AX$34,1)&lt;&gt;0),1/2,IF(AND($J$23="",$K$23="○",COUNTIF($AU$34:AX$34,1)&lt;&gt;0),3/4,1)))</f>
        <v>0</v>
      </c>
      <c r="AY31" s="26" t="b">
        <f>IF(W31&lt;&gt;"",$C$17/AY$34/12*IF(AND($J$23="○",$K$23="",COUNTIF($AU$34:AY$34,1)&lt;&gt;0),1/2,IF(AND($J$23="",$K$23="○",COUNTIF($AU$34:AY$34,1)&lt;&gt;0),3/4,1)))</f>
        <v>0</v>
      </c>
      <c r="AZ31" s="26" t="b">
        <f>IF(X31&lt;&gt;"",$C$17/AZ$34/12*IF(AND($J$23="○",$K$23="",COUNTIF($AU$34:AZ$34,1)&lt;&gt;0),1/2,IF(AND($J$23="",$K$23="○",COUNTIF($AU$34:AZ$34,1)&lt;&gt;0),3/4,1)))</f>
        <v>0</v>
      </c>
      <c r="BA31" s="26" t="b">
        <f>IF(Y31&lt;&gt;"",$C$17/BA$34/12*IF(AND($J$23="○",$K$23="",COUNTIF($AU$34:BA$34,1)&lt;&gt;0),1/2,IF(AND($J$23="",$K$23="○",COUNTIF($AU$34:BA$34,1)&lt;&gt;0),3/4,1)))</f>
        <v>0</v>
      </c>
      <c r="BB31" s="26" t="b">
        <f>IF(Z31&lt;&gt;"",$C$17/BB$34/12*IF(AND($J$23="○",$K$23="",COUNTIF($AU$34:BB$34,1)&lt;&gt;0),1/2,IF(AND($J$23="",$K$23="○",COUNTIF($AU$34:BB$34,1)&lt;&gt;0),3/4,1)))</f>
        <v>0</v>
      </c>
      <c r="BC31" s="26" t="b">
        <f>IF(AA31&lt;&gt;"",$C$17/BC$34/12*IF(AND($J$23="○",$K$23="",COUNTIF($AU$34:BC$34,1)&lt;&gt;0),1/2,IF(AND($J$23="",$K$23="○",COUNTIF($AU$34:BC$34,1)&lt;&gt;0),3/4,1)))</f>
        <v>0</v>
      </c>
      <c r="BD31" s="26" t="b">
        <f>IF(AB31&lt;&gt;"",$C$17/BD$34/12*IF(AND($J$23="○",$K$23="",COUNTIF($AU$34:BD$34,1)&lt;&gt;0),1/2,IF(AND($J$23="",$K$23="○",COUNTIF($AU$34:BD$34,1)&lt;&gt;0),3/4,1)))</f>
        <v>0</v>
      </c>
      <c r="BE31" s="26" t="b">
        <f>IF(AC31&lt;&gt;"",$C$17/BE$34/12*IF(AND($J$23="○",$K$23="",COUNTIF($AU$34:BE$34,1)&lt;&gt;0),1/2,IF(AND($J$23="",$K$23="○",COUNTIF($AU$34:BE$34,1)&lt;&gt;0),3/4,1)))</f>
        <v>0</v>
      </c>
      <c r="BF31" s="26" t="b">
        <f>IF(AD31&lt;&gt;"",$C$17/BF$34/12*IF(AND($J$23="○",$K$23="",COUNTIF($AU$34:BF$34,1)&lt;&gt;0),1/2,IF(AND($J$23="",$K$23="○",COUNTIF($AU$34:BF$34,1)&lt;&gt;0),3/4,1)))</f>
        <v>0</v>
      </c>
      <c r="BG31" s="27">
        <f t="shared" si="8"/>
        <v>0</v>
      </c>
      <c r="BI31" s="8">
        <f t="shared" si="9"/>
        <v>0</v>
      </c>
      <c r="BJ31" s="9">
        <f t="shared" si="10"/>
        <v>0</v>
      </c>
      <c r="BK31" s="9">
        <f t="shared" si="11"/>
        <v>0</v>
      </c>
      <c r="BM31" s="8">
        <f t="shared" si="12"/>
        <v>0</v>
      </c>
      <c r="BN31" s="9">
        <f t="shared" si="12"/>
        <v>0</v>
      </c>
      <c r="BO31" s="9">
        <f t="shared" si="12"/>
        <v>0</v>
      </c>
      <c r="BQ31" s="8">
        <f t="shared" si="20"/>
        <v>0</v>
      </c>
      <c r="BR31" s="8">
        <f t="shared" si="20"/>
        <v>0</v>
      </c>
      <c r="BS31" s="8">
        <f t="shared" si="20"/>
        <v>0</v>
      </c>
      <c r="BT31" s="8">
        <f t="shared" si="21"/>
        <v>0</v>
      </c>
      <c r="BV31" s="8">
        <f t="shared" si="22"/>
        <v>0</v>
      </c>
      <c r="BW31" s="8">
        <f t="shared" si="23"/>
        <v>0</v>
      </c>
      <c r="BX31" s="8">
        <f t="shared" si="23"/>
        <v>0</v>
      </c>
      <c r="BY31" s="8">
        <f t="shared" si="24"/>
        <v>0</v>
      </c>
      <c r="BZ31" s="47"/>
      <c r="CA31" s="110">
        <f t="shared" si="25"/>
        <v>0</v>
      </c>
      <c r="CB31" s="86">
        <f t="shared" si="25"/>
        <v>0</v>
      </c>
      <c r="CC31" s="111">
        <f t="shared" si="26"/>
        <v>0</v>
      </c>
      <c r="CD31" s="302">
        <f t="shared" si="27"/>
        <v>0</v>
      </c>
      <c r="CF31" s="6" t="s">
        <v>48</v>
      </c>
      <c r="CG31" s="238" t="s">
        <v>41</v>
      </c>
      <c r="CH31" s="239"/>
      <c r="CI31" s="239"/>
      <c r="CJ31" s="240"/>
      <c r="CK31" s="7" t="str">
        <f>IF(AND(SUM($H$23:$H$32)=0,COUNTIF($S$23:$AD$32,OR("◆","◆産"))&gt;0),"○","")</f>
        <v/>
      </c>
      <c r="CL31" s="40" t="str">
        <f>IF(OR($CM31=TRUE,$CK31=""),"","［加入月数(個人別)に介護分の該当者(◆)が入力されていますが、保険料(均等割額)に介護分が入力されていません］")</f>
        <v/>
      </c>
      <c r="CM31" s="100" t="b">
        <v>0</v>
      </c>
    </row>
    <row r="32" spans="1:91" ht="19.95" customHeight="1" thickBot="1">
      <c r="A32" s="14">
        <v>10</v>
      </c>
      <c r="B32" s="55"/>
      <c r="C32" s="195"/>
      <c r="D32" s="196"/>
      <c r="E32" s="197"/>
      <c r="F32" s="23"/>
      <c r="G32" s="20"/>
      <c r="H32" s="21"/>
      <c r="I32" s="52"/>
      <c r="J32" s="243"/>
      <c r="K32" s="246"/>
      <c r="L32" s="53"/>
      <c r="M32" s="54"/>
      <c r="N32" s="37">
        <f t="shared" si="0"/>
        <v>0</v>
      </c>
      <c r="O32" s="8">
        <f t="shared" si="0"/>
        <v>0</v>
      </c>
      <c r="P32" s="8">
        <f t="shared" si="1"/>
        <v>0</v>
      </c>
      <c r="Q32" s="6">
        <f t="shared" si="13"/>
        <v>0</v>
      </c>
      <c r="S32" s="35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58"/>
      <c r="AE32" s="6">
        <f t="shared" si="14"/>
        <v>0</v>
      </c>
      <c r="AF32" s="14">
        <f t="shared" si="28"/>
        <v>0</v>
      </c>
      <c r="AG32" s="92">
        <f t="shared" si="15"/>
        <v>0</v>
      </c>
      <c r="AH32" s="93">
        <f t="shared" si="16"/>
        <v>0</v>
      </c>
      <c r="AI32" s="93">
        <f t="shared" si="17"/>
        <v>0</v>
      </c>
      <c r="AJ32" s="93">
        <f t="shared" si="18"/>
        <v>0</v>
      </c>
      <c r="AK32" s="94">
        <f t="shared" si="19"/>
        <v>0</v>
      </c>
      <c r="AL32" s="3"/>
      <c r="AM32" s="8">
        <f t="shared" si="3"/>
        <v>0</v>
      </c>
      <c r="AN32" s="8">
        <f t="shared" si="4"/>
        <v>0</v>
      </c>
      <c r="AO32" s="8">
        <f t="shared" si="4"/>
        <v>0</v>
      </c>
      <c r="AQ32" s="8">
        <f t="shared" si="5"/>
        <v>0</v>
      </c>
      <c r="AR32" s="8">
        <f t="shared" si="6"/>
        <v>0</v>
      </c>
      <c r="AS32" s="8">
        <f t="shared" si="7"/>
        <v>0</v>
      </c>
      <c r="AU32" s="26" t="b">
        <f>IF(S32&lt;&gt;"",$C$17/AU$34/12*IF(AND($J$23="○",$K$23="",COUNTIF($AU$34:AU$34,1)&lt;&gt;0),1/2,IF(AND($J$23="",$K$23="○",COUNTIF($AU$34:AU$34,1)&lt;&gt;0),3/4,1)))</f>
        <v>0</v>
      </c>
      <c r="AV32" s="26" t="b">
        <f>IF(T32&lt;&gt;"",$C$17/AV$34/12*IF(AND($J$23="○",$K$23="",COUNTIF($AU$34:AV$34,1)&lt;&gt;0),1/2,IF(AND($J$23="",$K$23="○",COUNTIF($AU$34:AV$34,1)&lt;&gt;0),3/4,1)))</f>
        <v>0</v>
      </c>
      <c r="AW32" s="26" t="b">
        <f>IF(U32&lt;&gt;"",$C$17/AW$34/12*IF(AND($J$23="○",$K$23="",COUNTIF($AU$34:AW$34,1)&lt;&gt;0),1/2,IF(AND($J$23="",$K$23="○",COUNTIF($AU$34:AW$34,1)&lt;&gt;0),3/4,1)))</f>
        <v>0</v>
      </c>
      <c r="AX32" s="26" t="b">
        <f>IF(V32&lt;&gt;"",$C$17/AX$34/12*IF(AND($J$23="○",$K$23="",COUNTIF($AU$34:AX$34,1)&lt;&gt;0),1/2,IF(AND($J$23="",$K$23="○",COUNTIF($AU$34:AX$34,1)&lt;&gt;0),3/4,1)))</f>
        <v>0</v>
      </c>
      <c r="AY32" s="26" t="b">
        <f>IF(W32&lt;&gt;"",$C$17/AY$34/12*IF(AND($J$23="○",$K$23="",COUNTIF($AU$34:AY$34,1)&lt;&gt;0),1/2,IF(AND($J$23="",$K$23="○",COUNTIF($AU$34:AY$34,1)&lt;&gt;0),3/4,1)))</f>
        <v>0</v>
      </c>
      <c r="AZ32" s="26" t="b">
        <f>IF(X32&lt;&gt;"",$C$17/AZ$34/12*IF(AND($J$23="○",$K$23="",COUNTIF($AU$34:AZ$34,1)&lt;&gt;0),1/2,IF(AND($J$23="",$K$23="○",COUNTIF($AU$34:AZ$34,1)&lt;&gt;0),3/4,1)))</f>
        <v>0</v>
      </c>
      <c r="BA32" s="26" t="b">
        <f>IF(Y32&lt;&gt;"",$C$17/BA$34/12*IF(AND($J$23="○",$K$23="",COUNTIF($AU$34:BA$34,1)&lt;&gt;0),1/2,IF(AND($J$23="",$K$23="○",COUNTIF($AU$34:BA$34,1)&lt;&gt;0),3/4,1)))</f>
        <v>0</v>
      </c>
      <c r="BB32" s="26" t="b">
        <f>IF(Z32&lt;&gt;"",$C$17/BB$34/12*IF(AND($J$23="○",$K$23="",COUNTIF($AU$34:BB$34,1)&lt;&gt;0),1/2,IF(AND($J$23="",$K$23="○",COUNTIF($AU$34:BB$34,1)&lt;&gt;0),3/4,1)))</f>
        <v>0</v>
      </c>
      <c r="BC32" s="26" t="b">
        <f>IF(AA32&lt;&gt;"",$C$17/BC$34/12*IF(AND($J$23="○",$K$23="",COUNTIF($AU$34:BC$34,1)&lt;&gt;0),1/2,IF(AND($J$23="",$K$23="○",COUNTIF($AU$34:BC$34,1)&lt;&gt;0),3/4,1)))</f>
        <v>0</v>
      </c>
      <c r="BD32" s="26" t="b">
        <f>IF(AB32&lt;&gt;"",$C$17/BD$34/12*IF(AND($J$23="○",$K$23="",COUNTIF($AU$34:BD$34,1)&lt;&gt;0),1/2,IF(AND($J$23="",$K$23="○",COUNTIF($AU$34:BD$34,1)&lt;&gt;0),3/4,1)))</f>
        <v>0</v>
      </c>
      <c r="BE32" s="26" t="b">
        <f>IF(AC32&lt;&gt;"",$C$17/BE$34/12*IF(AND($J$23="○",$K$23="",COUNTIF($AU$34:BE$34,1)&lt;&gt;0),1/2,IF(AND($J$23="",$K$23="○",COUNTIF($AU$34:BE$34,1)&lt;&gt;0),3/4,1)))</f>
        <v>0</v>
      </c>
      <c r="BF32" s="26" t="b">
        <f>IF(AD32&lt;&gt;"",$C$17/BF$34/12*IF(AND($J$23="○",$K$23="",COUNTIF($AU$34:BF$34,1)&lt;&gt;0),1/2,IF(AND($J$23="",$K$23="○",COUNTIF($AU$34:BF$34,1)&lt;&gt;0),3/4,1)))</f>
        <v>0</v>
      </c>
      <c r="BG32" s="27">
        <f t="shared" si="8"/>
        <v>0</v>
      </c>
      <c r="BI32" s="8">
        <f t="shared" si="9"/>
        <v>0</v>
      </c>
      <c r="BJ32" s="9">
        <f t="shared" si="10"/>
        <v>0</v>
      </c>
      <c r="BK32" s="9">
        <f t="shared" si="11"/>
        <v>0</v>
      </c>
      <c r="BM32" s="8">
        <f t="shared" si="12"/>
        <v>0</v>
      </c>
      <c r="BN32" s="9">
        <f t="shared" si="12"/>
        <v>0</v>
      </c>
      <c r="BO32" s="9">
        <f t="shared" si="12"/>
        <v>0</v>
      </c>
      <c r="BQ32" s="8">
        <f t="shared" si="20"/>
        <v>0</v>
      </c>
      <c r="BR32" s="8">
        <f t="shared" si="20"/>
        <v>0</v>
      </c>
      <c r="BS32" s="8">
        <f t="shared" si="20"/>
        <v>0</v>
      </c>
      <c r="BT32" s="8">
        <f t="shared" si="21"/>
        <v>0</v>
      </c>
      <c r="BV32" s="8">
        <f t="shared" si="22"/>
        <v>0</v>
      </c>
      <c r="BW32" s="8">
        <f t="shared" si="23"/>
        <v>0</v>
      </c>
      <c r="BX32" s="8">
        <f t="shared" si="23"/>
        <v>0</v>
      </c>
      <c r="BY32" s="8">
        <f t="shared" si="24"/>
        <v>0</v>
      </c>
      <c r="BZ32" s="47"/>
      <c r="CA32" s="113">
        <f t="shared" si="25"/>
        <v>0</v>
      </c>
      <c r="CB32" s="114">
        <f t="shared" si="25"/>
        <v>0</v>
      </c>
      <c r="CC32" s="115">
        <f t="shared" si="26"/>
        <v>0</v>
      </c>
      <c r="CD32" s="303">
        <f t="shared" si="27"/>
        <v>0</v>
      </c>
      <c r="CF32" s="6" t="s">
        <v>67</v>
      </c>
      <c r="CG32" s="238" t="s">
        <v>35</v>
      </c>
      <c r="CH32" s="239"/>
      <c r="CI32" s="239"/>
      <c r="CJ32" s="240"/>
      <c r="CK32" s="7" t="str">
        <f>IF(COUNTIF($CA$23:$CD$32,"&lt;0")&gt;0,"○","")</f>
        <v/>
      </c>
      <c r="CL32" s="40" t="str">
        <f>IF(OR($CM32=TRUE,$CK32=""),"","［入力した内容に誤りがあるか､未入力の箇所があります］")</f>
        <v/>
      </c>
      <c r="CM32" s="100" t="b">
        <v>0</v>
      </c>
    </row>
    <row r="33" spans="1:91" ht="19.95" customHeight="1" thickTop="1" thickBot="1">
      <c r="C33" s="247" t="s">
        <v>133</v>
      </c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"/>
      <c r="O33" s="2"/>
      <c r="P33" s="2"/>
      <c r="S33" s="249" t="s">
        <v>134</v>
      </c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G33" s="28">
        <f>COUNTIF(AG$23:AG$32,"&gt;0")</f>
        <v>0</v>
      </c>
      <c r="AH33" s="28">
        <f t="shared" ref="AH33:AK33" si="29">COUNTIF(AH$23:AH$32,"&gt;0")</f>
        <v>0</v>
      </c>
      <c r="AI33" s="28">
        <f t="shared" si="29"/>
        <v>0</v>
      </c>
      <c r="AJ33" s="28">
        <f t="shared" si="29"/>
        <v>0</v>
      </c>
      <c r="AK33" s="28">
        <f t="shared" si="29"/>
        <v>0</v>
      </c>
      <c r="AM33" s="2"/>
      <c r="AN33" s="2"/>
      <c r="AO33" s="2"/>
      <c r="AQ33" s="2"/>
      <c r="AR33" s="2"/>
      <c r="AS33" s="2"/>
      <c r="AT33" s="5" t="s">
        <v>3</v>
      </c>
      <c r="AU33" s="98">
        <f>SUM(AU23:AU32)</f>
        <v>0</v>
      </c>
      <c r="AV33" s="98">
        <f t="shared" ref="AV33:BG33" si="30">SUM(AV23:AV32)</f>
        <v>0</v>
      </c>
      <c r="AW33" s="98">
        <f t="shared" si="30"/>
        <v>0</v>
      </c>
      <c r="AX33" s="98">
        <f t="shared" si="30"/>
        <v>0</v>
      </c>
      <c r="AY33" s="98">
        <f t="shared" si="30"/>
        <v>0</v>
      </c>
      <c r="AZ33" s="98">
        <f t="shared" si="30"/>
        <v>0</v>
      </c>
      <c r="BA33" s="98">
        <f t="shared" si="30"/>
        <v>0</v>
      </c>
      <c r="BB33" s="98">
        <f t="shared" si="30"/>
        <v>0</v>
      </c>
      <c r="BC33" s="98">
        <f t="shared" si="30"/>
        <v>0</v>
      </c>
      <c r="BD33" s="98">
        <f t="shared" si="30"/>
        <v>0</v>
      </c>
      <c r="BE33" s="98">
        <f t="shared" si="30"/>
        <v>0</v>
      </c>
      <c r="BF33" s="98">
        <f t="shared" si="30"/>
        <v>0</v>
      </c>
      <c r="BG33" s="98">
        <f t="shared" si="30"/>
        <v>0</v>
      </c>
      <c r="BI33" s="2"/>
      <c r="BJ33" s="2"/>
      <c r="BK33" s="2"/>
      <c r="BL33" s="5" t="s">
        <v>3</v>
      </c>
      <c r="BM33" s="9">
        <f>SUM(BM23:BM32)</f>
        <v>0</v>
      </c>
      <c r="BN33" s="9">
        <f t="shared" ref="BN33:BO33" si="31">SUM(BN23:BN32)</f>
        <v>0</v>
      </c>
      <c r="BO33" s="9">
        <f t="shared" si="31"/>
        <v>0</v>
      </c>
      <c r="BP33" s="5" t="s">
        <v>3</v>
      </c>
      <c r="BQ33" s="9">
        <f>SUM(BQ23:BQ32)</f>
        <v>0</v>
      </c>
      <c r="BR33" s="9">
        <f t="shared" ref="BR33:BS33" si="32">SUM(BR23:BR32)</f>
        <v>0</v>
      </c>
      <c r="BS33" s="9">
        <f t="shared" si="32"/>
        <v>0</v>
      </c>
      <c r="BT33" s="8">
        <f t="shared" si="21"/>
        <v>0</v>
      </c>
      <c r="BU33" s="5" t="s">
        <v>3</v>
      </c>
      <c r="BV33" s="9">
        <f>SUM(BV23:BV32)</f>
        <v>0</v>
      </c>
      <c r="BW33" s="9">
        <f t="shared" ref="BW33:BX33" si="33">SUM(BW23:BW32)</f>
        <v>0</v>
      </c>
      <c r="BX33" s="9">
        <f t="shared" si="33"/>
        <v>0</v>
      </c>
      <c r="BY33" s="8">
        <f t="shared" si="24"/>
        <v>0</v>
      </c>
      <c r="BZ33" s="5" t="s">
        <v>3</v>
      </c>
      <c r="CA33" s="117">
        <f>SUM(CA23:CA32)</f>
        <v>0</v>
      </c>
      <c r="CB33" s="118">
        <f t="shared" ref="CB33:CC33" si="34">SUM(CB23:CB32)</f>
        <v>0</v>
      </c>
      <c r="CC33" s="119">
        <f t="shared" si="34"/>
        <v>0</v>
      </c>
      <c r="CD33" s="304">
        <f>SUM(CA33:CC33)</f>
        <v>0</v>
      </c>
      <c r="CF33" s="6" t="s">
        <v>68</v>
      </c>
      <c r="CG33" s="238" t="s">
        <v>75</v>
      </c>
      <c r="CH33" s="239"/>
      <c r="CI33" s="239"/>
      <c r="CJ33" s="240"/>
      <c r="CK33" s="7" t="str">
        <f>IF(OR(AND(L23&lt;&gt;"",M23&lt;&gt;""),AND(L24&lt;&gt;"",M24&lt;&gt;""),AND(L25&lt;&gt;"",M25&lt;&gt;""),AND(L26&lt;&gt;"",M26&lt;&gt;""),AND(L27&lt;&gt;"",M27&lt;&gt;""),AND(L28&lt;&gt;"",M28&lt;&gt;""),AND(L29&lt;&gt;"",M29&lt;&gt;""),AND(L30&lt;&gt;"",M30&lt;&gt;""),AND(L31&lt;&gt;"",M31&lt;&gt;""),AND(L32&lt;&gt;"",M32&lt;&gt;"")),"○","")</f>
        <v/>
      </c>
      <c r="CL33" s="40" t="str">
        <f>IF(OR($CM33=TRUE,$CK33=""),"","［減額･軽減(震災1/2)と免除(震災)がどちらも入力されている人がいます］")</f>
        <v/>
      </c>
      <c r="CM33" s="100" t="b">
        <v>0</v>
      </c>
    </row>
    <row r="34" spans="1:91" ht="19.95" customHeight="1"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"/>
      <c r="O34" s="2"/>
      <c r="P34" s="2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G34" s="28"/>
      <c r="AH34" s="28"/>
      <c r="AI34" s="28"/>
      <c r="AJ34" s="28"/>
      <c r="AK34" s="28"/>
      <c r="AM34" s="2"/>
      <c r="AN34" s="2"/>
      <c r="AO34" s="2"/>
      <c r="AQ34" s="2"/>
      <c r="AR34" s="2"/>
      <c r="AS34" s="2"/>
      <c r="AT34" s="5" t="s">
        <v>88</v>
      </c>
      <c r="AU34" s="98">
        <f>COUNTA(S$23:S$32)</f>
        <v>0</v>
      </c>
      <c r="AV34" s="98">
        <f t="shared" ref="AV34:BF34" si="35">COUNTA(T$23:T$32)</f>
        <v>0</v>
      </c>
      <c r="AW34" s="98">
        <f t="shared" si="35"/>
        <v>0</v>
      </c>
      <c r="AX34" s="98">
        <f t="shared" si="35"/>
        <v>0</v>
      </c>
      <c r="AY34" s="98">
        <f t="shared" si="35"/>
        <v>0</v>
      </c>
      <c r="AZ34" s="98">
        <f t="shared" si="35"/>
        <v>0</v>
      </c>
      <c r="BA34" s="98">
        <f t="shared" si="35"/>
        <v>0</v>
      </c>
      <c r="BB34" s="98">
        <f t="shared" si="35"/>
        <v>0</v>
      </c>
      <c r="BC34" s="98">
        <f t="shared" si="35"/>
        <v>0</v>
      </c>
      <c r="BD34" s="98">
        <f t="shared" si="35"/>
        <v>0</v>
      </c>
      <c r="BE34" s="98">
        <f t="shared" si="35"/>
        <v>0</v>
      </c>
      <c r="BF34" s="98">
        <f t="shared" si="35"/>
        <v>0</v>
      </c>
      <c r="BG34" s="3"/>
      <c r="BI34" s="2"/>
      <c r="BJ34" s="2"/>
      <c r="BK34" s="2"/>
      <c r="BL34" s="5"/>
      <c r="BM34" s="4" t="str">
        <f>IF(BM33=$C$12,"一致","不一致")</f>
        <v>一致</v>
      </c>
      <c r="BN34" s="4" t="str">
        <f>IF(BN33=$D$12,"一致","不一致")</f>
        <v>一致</v>
      </c>
      <c r="BO34" s="4" t="str">
        <f>IF(BO33=$E$12,"一致","不一致")</f>
        <v>一致</v>
      </c>
      <c r="BP34" s="5"/>
      <c r="BQ34" s="4" t="str">
        <f>IF(BQ33=$C$12,"一致","不一致")</f>
        <v>一致</v>
      </c>
      <c r="BR34" s="4" t="str">
        <f>IF(BR33=$D$12,"一致","不一致")</f>
        <v>一致</v>
      </c>
      <c r="BS34" s="4" t="str">
        <f>IF(BS33=$E$12,"一致","不一致")</f>
        <v>一致</v>
      </c>
      <c r="BT34" s="2"/>
      <c r="BU34" s="5"/>
      <c r="BV34" s="4" t="str">
        <f>IF(BV33=$C$12,"一致","不一致")</f>
        <v>一致</v>
      </c>
      <c r="BW34" s="4" t="str">
        <f>IF(BW33=$D$12,"一致","不一致")</f>
        <v>一致</v>
      </c>
      <c r="BX34" s="4" t="str">
        <f>IF(BX33=$E$12,"一致","不一致")</f>
        <v>一致</v>
      </c>
      <c r="BY34" s="2"/>
      <c r="BZ34" s="5"/>
      <c r="CA34" s="2"/>
      <c r="CB34" s="2"/>
      <c r="CC34" s="2"/>
      <c r="CF34" s="6" t="s">
        <v>76</v>
      </c>
      <c r="CG34" s="238" t="s">
        <v>77</v>
      </c>
      <c r="CH34" s="239"/>
      <c r="CI34" s="239"/>
      <c r="CJ34" s="240"/>
      <c r="CK34" s="7" t="str">
        <f>IF(OR(AND(OR(E23&gt;0,H23&lt;&gt;""),I23&lt;&gt;""),AND(OR(E24&gt;0,H24&lt;&gt;""),I24&lt;&gt;""),AND(OR(E25&gt;0,H25&lt;&gt;""),I25&lt;&gt;""),AND(OR(E26&gt;0,H26&lt;&gt;""),I26&lt;&gt;""),AND(OR(E27&gt;0,H27&lt;&gt;""),I27&lt;&gt;""),AND(OR(E28&gt;0,H28&lt;&gt;""),I28&lt;&gt;""),AND(OR(E29&gt;0,H29&lt;&gt;""),I29&lt;&gt;""),AND(OR(E30&gt;0,H30&lt;&gt;""),I30&lt;&gt;""),AND(OR(E31&gt;0,H31&lt;&gt;""),I31&lt;&gt;""),AND(OR(E32&gt;0,H32&lt;&gt;""),I32&lt;&gt;"")),"○","")</f>
        <v/>
      </c>
      <c r="CL34" s="40" t="str">
        <f>IF(OR($CM34=TRUE,$CK34=""),"","［保険料(介護)と未就学児軽減がどちらも入力されている人がいます］")</f>
        <v/>
      </c>
      <c r="CM34" s="100" t="b">
        <v>0</v>
      </c>
    </row>
    <row r="35" spans="1:91" ht="19.95" customHeight="1"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"/>
      <c r="O35" s="2"/>
      <c r="P35" s="2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G35" s="28"/>
      <c r="AH35" s="28"/>
      <c r="AI35" s="28"/>
      <c r="AJ35" s="28"/>
      <c r="AK35" s="28"/>
      <c r="AM35" s="2"/>
      <c r="AN35" s="2"/>
      <c r="AO35" s="2"/>
      <c r="AQ35" s="2"/>
      <c r="AR35" s="2"/>
      <c r="AS35" s="2"/>
      <c r="BI35" s="2"/>
      <c r="BJ35" s="2"/>
      <c r="BK35" s="2"/>
      <c r="BL35" s="5"/>
      <c r="BM35" s="2"/>
      <c r="BN35" s="2"/>
      <c r="BO35" s="2"/>
      <c r="BP35" s="5"/>
      <c r="BQ35" s="99" t="s">
        <v>92</v>
      </c>
      <c r="BR35" s="2"/>
      <c r="BS35" s="2"/>
      <c r="BT35" s="2"/>
      <c r="BU35" s="5"/>
      <c r="BV35" s="69" t="s">
        <v>93</v>
      </c>
      <c r="BW35" s="2"/>
      <c r="BX35" s="2"/>
      <c r="BY35" s="2"/>
      <c r="BZ35" s="5"/>
      <c r="CA35" s="2"/>
      <c r="CB35" s="2"/>
      <c r="CC35" s="2"/>
      <c r="CF35" s="6" t="s">
        <v>82</v>
      </c>
      <c r="CG35" s="238" t="s">
        <v>94</v>
      </c>
      <c r="CH35" s="239"/>
      <c r="CI35" s="239"/>
      <c r="CJ35" s="240"/>
      <c r="CK35" s="7" t="str">
        <f>IF(OR($J$23="○",$K$23="○"),"○","")</f>
        <v/>
      </c>
      <c r="CL35" s="40" t="str">
        <f>IF(OR($CM35=TRUE,$CK35=""),"","［(注)単身軽減が入力されています］")</f>
        <v/>
      </c>
      <c r="CM35" s="100" t="b">
        <v>1</v>
      </c>
    </row>
    <row r="36" spans="1:91" ht="19.95" customHeight="1"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"/>
      <c r="O36" s="2"/>
      <c r="P36" s="2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BT36" s="4"/>
      <c r="BV36" t="s">
        <v>89</v>
      </c>
      <c r="BY36" s="4"/>
      <c r="CA36" s="11"/>
      <c r="CB36" s="11"/>
      <c r="CC36" s="11"/>
      <c r="CD36" s="5"/>
      <c r="CF36" s="6" t="s">
        <v>83</v>
      </c>
      <c r="CG36" s="238" t="s">
        <v>86</v>
      </c>
      <c r="CH36" s="239"/>
      <c r="CI36" s="239"/>
      <c r="CJ36" s="240"/>
      <c r="CK36" s="7" t="str">
        <f>IF(AND($J$23="○",$K$23="○"),"○","")</f>
        <v/>
      </c>
      <c r="CL36" s="40" t="str">
        <f>IF(OR($CM36=TRUE,$CK36=""),"","［単身軽減が2つ入力されています(入力不可)］")</f>
        <v/>
      </c>
      <c r="CM36" s="100" t="b">
        <v>1</v>
      </c>
    </row>
    <row r="37" spans="1:91" ht="19.95" customHeight="1"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"/>
      <c r="O37" s="2"/>
      <c r="P37" s="2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BM37" s="4"/>
      <c r="BN37" s="4"/>
      <c r="BO37" s="4"/>
      <c r="BQ37" s="4"/>
      <c r="BR37" s="4"/>
      <c r="BS37" s="4"/>
      <c r="BV37" s="4"/>
      <c r="BW37" s="4"/>
      <c r="BX37" s="4"/>
      <c r="BY37" s="4"/>
      <c r="CA37" s="11"/>
      <c r="CB37" s="11"/>
      <c r="CC37" s="11"/>
      <c r="CD37" s="5"/>
      <c r="CF37" s="6" t="s">
        <v>84</v>
      </c>
      <c r="CG37" s="251"/>
      <c r="CH37" s="252"/>
      <c r="CI37" s="252"/>
      <c r="CJ37" s="253"/>
      <c r="CK37" s="7"/>
      <c r="CL37" s="40"/>
      <c r="CM37" s="100" t="b">
        <v>1</v>
      </c>
    </row>
    <row r="38" spans="1:91" ht="19.95" customHeight="1"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BM38" s="4"/>
      <c r="BN38" s="4"/>
      <c r="BO38" s="4"/>
      <c r="BQ38" s="4"/>
      <c r="BR38" s="4"/>
      <c r="BS38" s="4"/>
      <c r="BT38" s="4"/>
      <c r="BV38" s="4"/>
      <c r="BW38" s="4"/>
      <c r="BX38" s="4"/>
      <c r="BY38" s="4"/>
      <c r="CA38" s="11"/>
      <c r="CB38" s="11"/>
      <c r="CC38" s="11"/>
      <c r="CD38" s="5"/>
      <c r="CF38" s="6" t="s">
        <v>85</v>
      </c>
      <c r="CG38" s="251"/>
      <c r="CH38" s="252"/>
      <c r="CI38" s="252"/>
      <c r="CJ38" s="253"/>
      <c r="CK38" s="7"/>
      <c r="CL38" s="40"/>
      <c r="CM38" s="100" t="b">
        <v>1</v>
      </c>
    </row>
    <row r="39" spans="1:91" s="3" customFormat="1" ht="19.95" customHeight="1">
      <c r="A39" s="75"/>
      <c r="B39" s="75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BV39" s="68" t="s">
        <v>71</v>
      </c>
      <c r="CE39"/>
      <c r="CF39"/>
      <c r="CG39"/>
      <c r="CH39"/>
      <c r="CI39"/>
      <c r="CJ39"/>
      <c r="CL39"/>
      <c r="CM39"/>
    </row>
    <row r="40" spans="1:91" ht="19.95" customHeight="1">
      <c r="A40" s="75"/>
      <c r="B40" s="75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BV40" s="4" t="str">
        <f>IF(CA$33=C$12,"一致","不一致")</f>
        <v>一致</v>
      </c>
      <c r="BW40" s="4" t="str">
        <f>IF(CB$33=D$12,"一致","不一致")</f>
        <v>一致</v>
      </c>
      <c r="BX40" s="4" t="str">
        <f>IF(CC$33=E$12,"一致","不一致")</f>
        <v>一致</v>
      </c>
      <c r="BY40" s="4"/>
      <c r="CJ40" s="3"/>
      <c r="CL40" s="3"/>
    </row>
    <row r="41" spans="1:91" ht="19.2" customHeight="1"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CD41">
        <v>2025.8</v>
      </c>
    </row>
    <row r="42" spans="1:91">
      <c r="CM42" s="3"/>
    </row>
  </sheetData>
  <sheetProtection algorithmName="SHA-512" hashValue="Y+b7ceCSe3VZOz6t8HddipfxnenOVr+4g3m573Fu7CeqTq1OReQxBULkPgygoxZZlohjZCwgi3qEh46dkh6k8g==" saltValue="dK8Uj2ENOIG/ipJ9MdJWOQ==" spinCount="100000" sheet="1" objects="1" scenarios="1"/>
  <mergeCells count="41">
    <mergeCell ref="C33:M40"/>
    <mergeCell ref="S33:AD40"/>
    <mergeCell ref="CG33:CJ33"/>
    <mergeCell ref="CG34:CJ34"/>
    <mergeCell ref="CG35:CJ35"/>
    <mergeCell ref="CG36:CJ36"/>
    <mergeCell ref="CG37:CJ37"/>
    <mergeCell ref="CG38:CJ38"/>
    <mergeCell ref="CG21:CJ21"/>
    <mergeCell ref="CG22:CJ22"/>
    <mergeCell ref="J23:J32"/>
    <mergeCell ref="K23:K32"/>
    <mergeCell ref="CG23:CJ23"/>
    <mergeCell ref="CG24:CJ24"/>
    <mergeCell ref="CG25:CJ25"/>
    <mergeCell ref="CG26:CJ26"/>
    <mergeCell ref="CG27:CJ27"/>
    <mergeCell ref="CG28:CJ28"/>
    <mergeCell ref="CG29:CJ29"/>
    <mergeCell ref="CG30:CJ30"/>
    <mergeCell ref="CG31:CJ31"/>
    <mergeCell ref="CG32:CJ32"/>
    <mergeCell ref="T19:V19"/>
    <mergeCell ref="Y19:CD19"/>
    <mergeCell ref="A21:B21"/>
    <mergeCell ref="C21:E21"/>
    <mergeCell ref="F21:H21"/>
    <mergeCell ref="I21:L21"/>
    <mergeCell ref="S21:AD21"/>
    <mergeCell ref="AE21:AF21"/>
    <mergeCell ref="CA21:CD21"/>
    <mergeCell ref="A1:CD1"/>
    <mergeCell ref="A11:B11"/>
    <mergeCell ref="Y11:CD11"/>
    <mergeCell ref="CH11:CJ11"/>
    <mergeCell ref="A12:B12"/>
    <mergeCell ref="Y12:CD18"/>
    <mergeCell ref="A14:B14"/>
    <mergeCell ref="A16:B16"/>
    <mergeCell ref="A17:B17"/>
    <mergeCell ref="A18:B18"/>
  </mergeCells>
  <phoneticPr fontId="2"/>
  <conditionalFormatting sqref="BM34:BY34">
    <cfRule type="containsText" dxfId="15" priority="4" operator="containsText" text="不一致">
      <formula>NOT(ISERROR(SEARCH("不一致",BM34)))</formula>
    </cfRule>
  </conditionalFormatting>
  <conditionalFormatting sqref="BV40:BX40">
    <cfRule type="containsText" dxfId="14" priority="3" operator="containsText" text="不一致">
      <formula>NOT(ISERROR(SEARCH("不一致",BV40)))</formula>
    </cfRule>
  </conditionalFormatting>
  <conditionalFormatting sqref="CD23:CD32">
    <cfRule type="cellIs" dxfId="13" priority="5" operator="greaterThan">
      <formula>0</formula>
    </cfRule>
  </conditionalFormatting>
  <conditionalFormatting sqref="CF22:CL38">
    <cfRule type="expression" dxfId="12" priority="1">
      <formula>$CM22=TRUE</formula>
    </cfRule>
  </conditionalFormatting>
  <dataValidations count="9">
    <dataValidation type="list" imeMode="halfAlpha" allowBlank="1" showInputMessage="1" showErrorMessage="1" sqref="H23:H32" xr:uid="{9E5FB265-800E-4161-B49F-D6FCF96A4DDD}">
      <formula1>$CJ$12</formula1>
    </dataValidation>
    <dataValidation type="list" allowBlank="1" showInputMessage="1" showErrorMessage="1" sqref="G23:G32" xr:uid="{8256B269-8F07-486D-B297-C0B1E871BC59}">
      <formula1>$CI$12</formula1>
    </dataValidation>
    <dataValidation type="list" allowBlank="1" showInputMessage="1" showErrorMessage="1" sqref="F23:F32" xr:uid="{53D8B01C-4CCE-4D3E-8684-9166DCB92799}">
      <formula1>$CH$12</formula1>
    </dataValidation>
    <dataValidation type="list" allowBlank="1" showInputMessage="1" showErrorMessage="1" sqref="A11:B11" xr:uid="{C2543D6C-9A17-4B0C-A4B5-03609B3AD96A}">
      <formula1>$CF$13:$CF$17</formula1>
    </dataValidation>
    <dataValidation type="list" imeMode="halfAlpha" allowBlank="1" showInputMessage="1" showErrorMessage="1" sqref="I23:I32 L23:M32 J23:K23" xr:uid="{2193A072-E44B-4FBE-A98D-35A83B1E30E3}">
      <formula1>"○"</formula1>
    </dataValidation>
    <dataValidation type="list" showInputMessage="1" showErrorMessage="1" sqref="S23:AD32" xr:uid="{B87BCA83-1713-4472-A004-EB584FE9F29A}">
      <formula1>"○,◆,産,◆産"</formula1>
    </dataValidation>
    <dataValidation type="whole" imeMode="halfAlpha" allowBlank="1" showInputMessage="1" showErrorMessage="1" sqref="C23:E32" xr:uid="{4872773C-F381-43D7-BC4F-ECEAB0245E84}">
      <formula1>0</formula1>
      <formula2>999999999</formula2>
    </dataValidation>
    <dataValidation type="whole" allowBlank="1" showInputMessage="1" showErrorMessage="1" sqref="G17" xr:uid="{39634EBA-39A1-4585-BD77-590EBC471056}">
      <formula1>0</formula1>
      <formula2>999999</formula2>
    </dataValidation>
    <dataValidation type="list" allowBlank="1" showInputMessage="1" showErrorMessage="1" sqref="C14" xr:uid="{1B63EFEF-77F9-4026-B270-274B13D85CA7}">
      <formula1>"2,5,7"</formula1>
    </dataValidation>
  </dataValidations>
  <printOptions horizontalCentered="1"/>
  <pageMargins left="0.51181102362204722" right="0.51181102362204722" top="1.1417322834645669" bottom="0.31496062992125984" header="0.51181102362204722" footer="0.27559055118110237"/>
  <pageSetup paperSize="9" scale="63" orientation="landscape" cellComments="asDisplayed" r:id="rId1"/>
  <headerFooter>
    <oddHeader>&amp;C&amp;"-,太字"&amp;22国民健康保険料　賦課内訳計算シート&amp;R&amp;"HGS創英角ｺﾞｼｯｸUB,標準"&amp;28（参　考）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90</xdr:col>
                    <xdr:colOff>68580</xdr:colOff>
                    <xdr:row>37</xdr:row>
                    <xdr:rowOff>0</xdr:rowOff>
                  </from>
                  <to>
                    <xdr:col>91</xdr:col>
                    <xdr:colOff>213360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90</xdr:col>
                    <xdr:colOff>68580</xdr:colOff>
                    <xdr:row>36</xdr:row>
                    <xdr:rowOff>0</xdr:rowOff>
                  </from>
                  <to>
                    <xdr:col>91</xdr:col>
                    <xdr:colOff>213360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90</xdr:col>
                    <xdr:colOff>68580</xdr:colOff>
                    <xdr:row>35</xdr:row>
                    <xdr:rowOff>0</xdr:rowOff>
                  </from>
                  <to>
                    <xdr:col>91</xdr:col>
                    <xdr:colOff>213360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90</xdr:col>
                    <xdr:colOff>68580</xdr:colOff>
                    <xdr:row>34</xdr:row>
                    <xdr:rowOff>0</xdr:rowOff>
                  </from>
                  <to>
                    <xdr:col>91</xdr:col>
                    <xdr:colOff>213360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90</xdr:col>
                    <xdr:colOff>68580</xdr:colOff>
                    <xdr:row>33</xdr:row>
                    <xdr:rowOff>0</xdr:rowOff>
                  </from>
                  <to>
                    <xdr:col>91</xdr:col>
                    <xdr:colOff>213360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90</xdr:col>
                    <xdr:colOff>68580</xdr:colOff>
                    <xdr:row>32</xdr:row>
                    <xdr:rowOff>0</xdr:rowOff>
                  </from>
                  <to>
                    <xdr:col>91</xdr:col>
                    <xdr:colOff>213360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90</xdr:col>
                    <xdr:colOff>68580</xdr:colOff>
                    <xdr:row>30</xdr:row>
                    <xdr:rowOff>0</xdr:rowOff>
                  </from>
                  <to>
                    <xdr:col>91</xdr:col>
                    <xdr:colOff>213360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90</xdr:col>
                    <xdr:colOff>68580</xdr:colOff>
                    <xdr:row>28</xdr:row>
                    <xdr:rowOff>0</xdr:rowOff>
                  </from>
                  <to>
                    <xdr:col>91</xdr:col>
                    <xdr:colOff>213360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90</xdr:col>
                    <xdr:colOff>68580</xdr:colOff>
                    <xdr:row>26</xdr:row>
                    <xdr:rowOff>0</xdr:rowOff>
                  </from>
                  <to>
                    <xdr:col>91</xdr:col>
                    <xdr:colOff>213360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90</xdr:col>
                    <xdr:colOff>68580</xdr:colOff>
                    <xdr:row>24</xdr:row>
                    <xdr:rowOff>0</xdr:rowOff>
                  </from>
                  <to>
                    <xdr:col>91</xdr:col>
                    <xdr:colOff>213360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90</xdr:col>
                    <xdr:colOff>68580</xdr:colOff>
                    <xdr:row>22</xdr:row>
                    <xdr:rowOff>0</xdr:rowOff>
                  </from>
                  <to>
                    <xdr:col>91</xdr:col>
                    <xdr:colOff>213360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90</xdr:col>
                    <xdr:colOff>68580</xdr:colOff>
                    <xdr:row>29</xdr:row>
                    <xdr:rowOff>0</xdr:rowOff>
                  </from>
                  <to>
                    <xdr:col>91</xdr:col>
                    <xdr:colOff>213360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print="0" autoFill="0" autoLine="0" autoPict="0">
                <anchor>
                  <from>
                    <xdr:col>100</xdr:col>
                    <xdr:colOff>38100</xdr:colOff>
                    <xdr:row>19</xdr:row>
                    <xdr:rowOff>99060</xdr:rowOff>
                  </from>
                  <to>
                    <xdr:col>100</xdr:col>
                    <xdr:colOff>251460</xdr:colOff>
                    <xdr:row>20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90</xdr:col>
                    <xdr:colOff>68580</xdr:colOff>
                    <xdr:row>25</xdr:row>
                    <xdr:rowOff>0</xdr:rowOff>
                  </from>
                  <to>
                    <xdr:col>91</xdr:col>
                    <xdr:colOff>213360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90</xdr:col>
                    <xdr:colOff>68580</xdr:colOff>
                    <xdr:row>27</xdr:row>
                    <xdr:rowOff>0</xdr:rowOff>
                  </from>
                  <to>
                    <xdr:col>91</xdr:col>
                    <xdr:colOff>213360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90</xdr:col>
                    <xdr:colOff>68580</xdr:colOff>
                    <xdr:row>23</xdr:row>
                    <xdr:rowOff>0</xdr:rowOff>
                  </from>
                  <to>
                    <xdr:col>91</xdr:col>
                    <xdr:colOff>213360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90</xdr:col>
                    <xdr:colOff>68580</xdr:colOff>
                    <xdr:row>31</xdr:row>
                    <xdr:rowOff>0</xdr:rowOff>
                  </from>
                  <to>
                    <xdr:col>91</xdr:col>
                    <xdr:colOff>213360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98317-919D-4E34-A3F9-6B85C3136EBB}">
  <sheetPr>
    <tabColor theme="9" tint="0.79998168889431442"/>
    <pageSetUpPr fitToPage="1"/>
  </sheetPr>
  <dimension ref="A1:CM42"/>
  <sheetViews>
    <sheetView showGridLines="0" showRuler="0" view="pageBreakPreview" zoomScale="90" zoomScaleNormal="100" zoomScaleSheetLayoutView="90" zoomScalePageLayoutView="75" workbookViewId="0">
      <selection sqref="A1:CD1"/>
    </sheetView>
  </sheetViews>
  <sheetFormatPr defaultRowHeight="18"/>
  <cols>
    <col min="1" max="1" width="4.09765625" customWidth="1"/>
    <col min="2" max="2" width="11.59765625" customWidth="1"/>
    <col min="6" max="8" width="7.59765625" customWidth="1"/>
    <col min="9" max="9" width="6.09765625" customWidth="1"/>
    <col min="10" max="10" width="6.09765625" bestFit="1" customWidth="1"/>
    <col min="11" max="11" width="6.09765625" hidden="1" customWidth="1"/>
    <col min="12" max="13" width="6.09765625" customWidth="1"/>
    <col min="14" max="16" width="7.69921875" hidden="1" customWidth="1"/>
    <col min="17" max="17" width="3.59765625" hidden="1" customWidth="1"/>
    <col min="18" max="18" width="3.59765625" customWidth="1"/>
    <col min="19" max="30" width="4.69921875" customWidth="1"/>
    <col min="31" max="31" width="5.69921875" hidden="1" customWidth="1"/>
    <col min="32" max="33" width="4.59765625" hidden="1" customWidth="1"/>
    <col min="34" max="37" width="3.59765625" hidden="1" customWidth="1"/>
    <col min="38" max="38" width="3.69921875" hidden="1" customWidth="1"/>
    <col min="39" max="41" width="7.69921875" hidden="1" customWidth="1"/>
    <col min="42" max="42" width="3.59765625" hidden="1" customWidth="1"/>
    <col min="43" max="45" width="7.69921875" hidden="1" customWidth="1"/>
    <col min="46" max="58" width="4.59765625" hidden="1" customWidth="1"/>
    <col min="59" max="59" width="6.69921875" hidden="1" customWidth="1"/>
    <col min="60" max="60" width="3.59765625" hidden="1" customWidth="1"/>
    <col min="61" max="63" width="7.69921875" hidden="1" customWidth="1"/>
    <col min="64" max="64" width="3.59765625" hidden="1" customWidth="1"/>
    <col min="65" max="67" width="7.69921875" hidden="1" customWidth="1"/>
    <col min="68" max="68" width="3.19921875" hidden="1" customWidth="1"/>
    <col min="69" max="72" width="7.69921875" hidden="1" customWidth="1"/>
    <col min="73" max="73" width="3.19921875" hidden="1" customWidth="1"/>
    <col min="74" max="77" width="7.69921875" hidden="1" customWidth="1"/>
    <col min="78" max="78" width="3.59765625" customWidth="1"/>
    <col min="81" max="81" width="8.69921875" customWidth="1"/>
    <col min="82" max="82" width="8.59765625" customWidth="1"/>
    <col min="83" max="83" width="4.19921875" hidden="1" customWidth="1"/>
    <col min="84" max="84" width="5.19921875" hidden="1" customWidth="1"/>
    <col min="85" max="88" width="7.59765625" hidden="1" customWidth="1"/>
    <col min="89" max="89" width="5.59765625" style="3" hidden="1" customWidth="1"/>
    <col min="90" max="90" width="30.69921875" hidden="1" customWidth="1"/>
    <col min="91" max="91" width="4.69921875" hidden="1" customWidth="1"/>
    <col min="92" max="92" width="4.59765625" customWidth="1"/>
  </cols>
  <sheetData>
    <row r="1" spans="1:91" ht="25.95" customHeight="1">
      <c r="A1" s="254" t="s">
        <v>131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6"/>
    </row>
    <row r="2" spans="1:91" ht="4.95" customHeight="1">
      <c r="A2" s="43"/>
      <c r="CD2" s="38"/>
    </row>
    <row r="3" spans="1:91" ht="19.2" customHeight="1">
      <c r="A3" s="43" t="s">
        <v>55</v>
      </c>
      <c r="B3" t="s">
        <v>132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2"/>
    </row>
    <row r="4" spans="1:91" ht="19.2" customHeight="1">
      <c r="A4" s="43" t="s">
        <v>55</v>
      </c>
      <c r="B4" t="s">
        <v>108</v>
      </c>
      <c r="CD4" s="38"/>
    </row>
    <row r="5" spans="1:91" ht="19.2" customHeight="1">
      <c r="A5" s="43"/>
      <c r="B5" t="s">
        <v>111</v>
      </c>
      <c r="E5" s="160"/>
      <c r="CD5" s="38"/>
    </row>
    <row r="6" spans="1:91" ht="19.2" customHeight="1">
      <c r="A6" s="43" t="s">
        <v>55</v>
      </c>
      <c r="B6" t="s">
        <v>102</v>
      </c>
      <c r="CD6" s="38"/>
    </row>
    <row r="7" spans="1:91" ht="19.2" customHeight="1">
      <c r="A7" s="43" t="s">
        <v>55</v>
      </c>
      <c r="B7" t="s">
        <v>107</v>
      </c>
      <c r="CD7" s="38"/>
    </row>
    <row r="8" spans="1:91" ht="4.95" customHeight="1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39"/>
    </row>
    <row r="10" spans="1:91" s="3" customFormat="1">
      <c r="A10" s="101" t="s">
        <v>99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L10"/>
      <c r="CM10"/>
    </row>
    <row r="11" spans="1:91" s="3" customFormat="1" ht="18.45" customHeight="1" thickBot="1">
      <c r="A11" s="204" t="s">
        <v>78</v>
      </c>
      <c r="B11" s="205"/>
      <c r="C11" s="24" t="s">
        <v>4</v>
      </c>
      <c r="D11" s="24" t="s">
        <v>9</v>
      </c>
      <c r="E11" s="24" t="s">
        <v>10</v>
      </c>
      <c r="F11"/>
      <c r="G1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/>
      <c r="X11"/>
      <c r="Y11" s="270" t="s">
        <v>124</v>
      </c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/>
      <c r="CF11"/>
      <c r="CG11" s="10" t="s">
        <v>5</v>
      </c>
      <c r="CH11" s="207" t="s">
        <v>57</v>
      </c>
      <c r="CI11" s="207"/>
      <c r="CJ11" s="207"/>
      <c r="CL11"/>
      <c r="CM11"/>
    </row>
    <row r="12" spans="1:91" s="3" customFormat="1" ht="19.2" customHeight="1" thickTop="1" thickBot="1">
      <c r="A12" s="271" t="s">
        <v>104</v>
      </c>
      <c r="B12" s="272"/>
      <c r="C12" s="80">
        <v>78800</v>
      </c>
      <c r="D12" s="81">
        <v>42000</v>
      </c>
      <c r="E12" s="82">
        <v>15200</v>
      </c>
      <c r="F12" s="25" t="s">
        <v>109</v>
      </c>
      <c r="G1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/>
      <c r="X12"/>
      <c r="Y12" s="273" t="s">
        <v>129</v>
      </c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5"/>
      <c r="CE12"/>
      <c r="CF12" s="46" t="str">
        <f>A11</f>
        <v>R7</v>
      </c>
      <c r="CG12" s="59">
        <f>IF(VLOOKUP($CF$12,$CF$13:$CG$18,2,TRUE)=0,"",VLOOKUP($CF$12,CF13:$CG$18,2,TRUE))</f>
        <v>13500</v>
      </c>
      <c r="CH12" s="59">
        <f>IF(VLOOKUP($CF$12,$CF$13:$CJ$18,3,TRUE)=0,"",VLOOKUP($CF$12,$CF$13:$CJ$18,3,TRUE))</f>
        <v>24400</v>
      </c>
      <c r="CI12" s="59">
        <f>IF(VLOOKUP($CF$12,$CF$13:$CJ$18,4,TRUE)=0,"",VLOOKUP($CF$12,$CF$13:$CJ$18,4,TRUE))</f>
        <v>15400</v>
      </c>
      <c r="CJ12" s="63">
        <f>IF(VLOOKUP($CF$12,$CF$13:$CJ$18,5,TRUE)=0,"",VLOOKUP($CF$12,$CF$13:$CJ$18,5,TRUE))</f>
        <v>15600</v>
      </c>
      <c r="CL12"/>
      <c r="CM12"/>
    </row>
    <row r="13" spans="1:91" s="3" customFormat="1" ht="19.350000000000001" customHeight="1" thickTop="1" thickBot="1">
      <c r="A13" s="30"/>
      <c r="B13" s="30"/>
      <c r="C13" s="1"/>
      <c r="D13" s="1"/>
      <c r="E13" s="1"/>
      <c r="F13"/>
      <c r="G13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/>
      <c r="X13"/>
      <c r="Y13" s="276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8"/>
      <c r="CE13"/>
      <c r="CF13" s="42" t="s">
        <v>98</v>
      </c>
      <c r="CG13" s="61">
        <v>12500</v>
      </c>
      <c r="CH13" s="61">
        <v>21700</v>
      </c>
      <c r="CI13" s="61">
        <v>12500</v>
      </c>
      <c r="CJ13" s="61">
        <v>15500</v>
      </c>
      <c r="CL13"/>
      <c r="CM13"/>
    </row>
    <row r="14" spans="1:91" s="3" customFormat="1" ht="19.350000000000001" customHeight="1" thickTop="1" thickBot="1">
      <c r="A14" s="282" t="s">
        <v>45</v>
      </c>
      <c r="B14" s="235"/>
      <c r="C14" s="157">
        <v>5</v>
      </c>
      <c r="D14" s="37" t="s">
        <v>46</v>
      </c>
      <c r="E14" s="25" t="s">
        <v>110</v>
      </c>
      <c r="F14"/>
      <c r="G14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/>
      <c r="X14"/>
      <c r="Y14" s="276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8"/>
      <c r="CE14"/>
      <c r="CF14" s="41" t="s">
        <v>97</v>
      </c>
      <c r="CG14" s="62">
        <v>12500</v>
      </c>
      <c r="CH14" s="60">
        <v>21700</v>
      </c>
      <c r="CI14" s="60">
        <v>12500</v>
      </c>
      <c r="CJ14" s="60">
        <v>15500</v>
      </c>
      <c r="CL14"/>
      <c r="CM14"/>
    </row>
    <row r="15" spans="1:91" s="3" customFormat="1" ht="18.600000000000001" customHeight="1" thickTop="1">
      <c r="A15"/>
      <c r="B15"/>
      <c r="C15" s="1"/>
      <c r="D15" s="1"/>
      <c r="E15" s="1"/>
      <c r="F15"/>
      <c r="G15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/>
      <c r="X15"/>
      <c r="Y15" s="276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8"/>
      <c r="CE15"/>
      <c r="CF15" s="41" t="s">
        <v>79</v>
      </c>
      <c r="CG15" s="60">
        <v>12800</v>
      </c>
      <c r="CH15" s="60">
        <v>22500</v>
      </c>
      <c r="CI15" s="60">
        <v>14300</v>
      </c>
      <c r="CJ15" s="60">
        <v>15500</v>
      </c>
      <c r="CL15"/>
      <c r="CM15"/>
    </row>
    <row r="16" spans="1:91" s="3" customFormat="1" ht="18" customHeight="1" thickBot="1">
      <c r="A16" s="283"/>
      <c r="B16" s="284"/>
      <c r="C16" s="7" t="s">
        <v>0</v>
      </c>
      <c r="D16" s="7" t="s">
        <v>1</v>
      </c>
      <c r="E16" s="7" t="s">
        <v>2</v>
      </c>
      <c r="F16" s="77"/>
      <c r="G16" s="103" t="s">
        <v>100</v>
      </c>
      <c r="H16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/>
      <c r="X16"/>
      <c r="Y16" s="276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8"/>
      <c r="CE16"/>
      <c r="CF16" s="41" t="s">
        <v>78</v>
      </c>
      <c r="CG16" s="8">
        <v>13500</v>
      </c>
      <c r="CH16" s="8">
        <v>24400</v>
      </c>
      <c r="CI16" s="8">
        <v>15400</v>
      </c>
      <c r="CJ16" s="8">
        <v>15600</v>
      </c>
      <c r="CL16"/>
      <c r="CM16"/>
    </row>
    <row r="17" spans="1:91" s="3" customFormat="1" ht="18" customHeight="1" thickTop="1" thickBot="1">
      <c r="A17" s="235" t="s">
        <v>5</v>
      </c>
      <c r="B17" s="237"/>
      <c r="C17" s="86">
        <f>IF($C$14="",$CG$12,$CG$12*(10-$C$14)/10)</f>
        <v>6750</v>
      </c>
      <c r="D17" s="72">
        <v>0</v>
      </c>
      <c r="E17" s="72">
        <v>0</v>
      </c>
      <c r="F17" s="76"/>
      <c r="G17" s="16"/>
      <c r="H17" s="104" t="s">
        <v>101</v>
      </c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/>
      <c r="X17"/>
      <c r="Y17" s="276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8"/>
      <c r="CE17"/>
      <c r="CF17" s="41"/>
      <c r="CG17" s="8"/>
      <c r="CH17" s="8"/>
      <c r="CI17" s="8"/>
      <c r="CJ17" s="8"/>
      <c r="CL17"/>
      <c r="CM17"/>
    </row>
    <row r="18" spans="1:91" s="3" customFormat="1" ht="18" customHeight="1" thickTop="1">
      <c r="A18" s="216"/>
      <c r="B18" s="216"/>
      <c r="C18" s="1"/>
      <c r="D18"/>
      <c r="E18"/>
      <c r="F18" s="76"/>
      <c r="G18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/>
      <c r="X18"/>
      <c r="Y18" s="279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1"/>
      <c r="CE18"/>
      <c r="CF18" s="41"/>
      <c r="CG18" s="8"/>
      <c r="CH18" s="8"/>
      <c r="CI18" s="8"/>
      <c r="CJ18" s="8"/>
      <c r="CL18"/>
      <c r="CM18"/>
    </row>
    <row r="19" spans="1:91" s="3" customFormat="1">
      <c r="D19"/>
      <c r="E19"/>
      <c r="F19"/>
      <c r="G19"/>
      <c r="H19"/>
      <c r="I19"/>
      <c r="J19"/>
      <c r="K19"/>
      <c r="L19"/>
      <c r="M19"/>
      <c r="N19"/>
      <c r="Q19" s="29"/>
      <c r="R19"/>
      <c r="S19" s="79"/>
      <c r="T19" s="217"/>
      <c r="U19" s="217"/>
      <c r="V19" s="217"/>
      <c r="W19"/>
      <c r="X19"/>
      <c r="Y19" s="218" t="s">
        <v>70</v>
      </c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/>
      <c r="CF19" s="41"/>
      <c r="CG19" s="8"/>
      <c r="CH19" s="8"/>
      <c r="CI19" s="8"/>
      <c r="CJ19" s="8"/>
      <c r="CL19"/>
      <c r="CM19"/>
    </row>
    <row r="20" spans="1:91" ht="18.600000000000001" thickBot="1">
      <c r="A20" s="45"/>
      <c r="B20" s="159" t="s">
        <v>130</v>
      </c>
      <c r="C20" s="73"/>
      <c r="D20" s="45"/>
      <c r="E20" s="45"/>
      <c r="F20" s="45"/>
      <c r="G20" s="45"/>
      <c r="H20" s="45"/>
      <c r="I20" s="105" t="s">
        <v>103</v>
      </c>
      <c r="O20" s="3"/>
      <c r="P20" s="3"/>
      <c r="Q20" s="29"/>
      <c r="S20" s="138" t="s">
        <v>127</v>
      </c>
      <c r="Y20" s="71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85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</row>
    <row r="21" spans="1:91" ht="18.600000000000001" customHeight="1" thickBot="1">
      <c r="A21" s="257" t="s">
        <v>56</v>
      </c>
      <c r="B21" s="258"/>
      <c r="C21" s="259" t="s">
        <v>105</v>
      </c>
      <c r="D21" s="260"/>
      <c r="E21" s="261"/>
      <c r="F21" s="259" t="s">
        <v>106</v>
      </c>
      <c r="G21" s="260"/>
      <c r="H21" s="261"/>
      <c r="I21" s="262" t="s">
        <v>74</v>
      </c>
      <c r="J21" s="263"/>
      <c r="K21" s="263"/>
      <c r="L21" s="264"/>
      <c r="M21" s="137" t="s">
        <v>64</v>
      </c>
      <c r="N21" s="121" t="s">
        <v>120</v>
      </c>
      <c r="O21" s="121"/>
      <c r="P21" s="121"/>
      <c r="Q21" s="121"/>
      <c r="S21" s="265" t="s">
        <v>121</v>
      </c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30" t="s">
        <v>23</v>
      </c>
      <c r="AF21" s="231"/>
      <c r="AG21" s="122"/>
      <c r="AH21" s="122"/>
      <c r="AI21" s="122"/>
      <c r="AJ21" s="122"/>
      <c r="AK21" s="122"/>
      <c r="AL21" s="3"/>
      <c r="AM21" s="123" t="s">
        <v>118</v>
      </c>
      <c r="AN21" s="124"/>
      <c r="AO21" s="125"/>
      <c r="AQ21" s="123" t="s">
        <v>119</v>
      </c>
      <c r="AR21" s="124"/>
      <c r="AS21" s="125"/>
      <c r="AU21" s="123" t="s">
        <v>87</v>
      </c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7"/>
      <c r="BI21" s="128" t="s">
        <v>72</v>
      </c>
      <c r="BJ21" s="129"/>
      <c r="BK21" s="130"/>
      <c r="BM21" s="128" t="s">
        <v>73</v>
      </c>
      <c r="BN21" s="129"/>
      <c r="BO21" s="130"/>
      <c r="BQ21" s="131" t="s">
        <v>91</v>
      </c>
      <c r="BR21" s="132"/>
      <c r="BS21" s="132"/>
      <c r="BT21" s="133"/>
      <c r="BV21" s="134" t="s">
        <v>90</v>
      </c>
      <c r="BW21" s="135"/>
      <c r="BX21" s="135"/>
      <c r="BY21" s="136"/>
      <c r="CA21" s="267" t="s">
        <v>7</v>
      </c>
      <c r="CB21" s="268"/>
      <c r="CC21" s="268"/>
      <c r="CD21" s="269"/>
      <c r="CF21" s="40" t="s">
        <v>27</v>
      </c>
      <c r="CG21" s="235" t="s">
        <v>28</v>
      </c>
      <c r="CH21" s="236"/>
      <c r="CI21" s="236"/>
      <c r="CJ21" s="237"/>
      <c r="CK21" s="7" t="s">
        <v>42</v>
      </c>
      <c r="CL21" s="7" t="s">
        <v>29</v>
      </c>
      <c r="CM21" s="7" t="s">
        <v>95</v>
      </c>
    </row>
    <row r="22" spans="1:91" s="3" customFormat="1" ht="18.600000000000001" customHeight="1" thickBot="1">
      <c r="A22" s="7" t="s">
        <v>24</v>
      </c>
      <c r="B22" s="44" t="s">
        <v>25</v>
      </c>
      <c r="C22" s="15" t="s">
        <v>0</v>
      </c>
      <c r="D22" s="10" t="s">
        <v>1</v>
      </c>
      <c r="E22" s="10" t="s">
        <v>2</v>
      </c>
      <c r="F22" s="10" t="s">
        <v>0</v>
      </c>
      <c r="G22" s="10" t="s">
        <v>1</v>
      </c>
      <c r="H22" s="10" t="s">
        <v>2</v>
      </c>
      <c r="I22" s="83" t="s">
        <v>58</v>
      </c>
      <c r="J22" s="87" t="s">
        <v>96</v>
      </c>
      <c r="K22" s="89" t="s">
        <v>80</v>
      </c>
      <c r="L22" s="83" t="s">
        <v>65</v>
      </c>
      <c r="M22" s="15" t="s">
        <v>66</v>
      </c>
      <c r="N22" s="7" t="s">
        <v>0</v>
      </c>
      <c r="O22" s="7" t="s">
        <v>6</v>
      </c>
      <c r="P22" s="7" t="s">
        <v>2</v>
      </c>
      <c r="Q22" s="7"/>
      <c r="S22" s="15" t="s">
        <v>22</v>
      </c>
      <c r="T22" s="15" t="s">
        <v>14</v>
      </c>
      <c r="U22" s="15" t="s">
        <v>15</v>
      </c>
      <c r="V22" s="15" t="s">
        <v>16</v>
      </c>
      <c r="W22" s="15" t="s">
        <v>17</v>
      </c>
      <c r="X22" s="15" t="s">
        <v>18</v>
      </c>
      <c r="Y22" s="15" t="s">
        <v>19</v>
      </c>
      <c r="Z22" s="15" t="s">
        <v>20</v>
      </c>
      <c r="AA22" s="15" t="s">
        <v>21</v>
      </c>
      <c r="AB22" s="15" t="s">
        <v>11</v>
      </c>
      <c r="AC22" s="15" t="s">
        <v>12</v>
      </c>
      <c r="AD22" s="15" t="s">
        <v>13</v>
      </c>
      <c r="AE22" s="84" t="s">
        <v>81</v>
      </c>
      <c r="AF22" s="78" t="s">
        <v>2</v>
      </c>
      <c r="AG22" s="64" t="s">
        <v>50</v>
      </c>
      <c r="AH22" s="65" t="s">
        <v>59</v>
      </c>
      <c r="AI22" s="65" t="s">
        <v>49</v>
      </c>
      <c r="AJ22" s="65" t="s">
        <v>60</v>
      </c>
      <c r="AK22" s="97" t="s">
        <v>61</v>
      </c>
      <c r="AM22" s="7" t="s">
        <v>0</v>
      </c>
      <c r="AN22" s="7" t="s">
        <v>1</v>
      </c>
      <c r="AO22" s="7" t="s">
        <v>2</v>
      </c>
      <c r="AQ22" s="7" t="s">
        <v>0</v>
      </c>
      <c r="AR22" s="7" t="s">
        <v>1</v>
      </c>
      <c r="AS22" s="7" t="s">
        <v>2</v>
      </c>
      <c r="AU22" s="7" t="s">
        <v>22</v>
      </c>
      <c r="AV22" s="7" t="s">
        <v>63</v>
      </c>
      <c r="AW22" s="7" t="s">
        <v>62</v>
      </c>
      <c r="AX22" s="7" t="s">
        <v>16</v>
      </c>
      <c r="AY22" s="7" t="s">
        <v>17</v>
      </c>
      <c r="AZ22" s="7" t="s">
        <v>18</v>
      </c>
      <c r="BA22" s="7" t="s">
        <v>19</v>
      </c>
      <c r="BB22" s="7" t="s">
        <v>20</v>
      </c>
      <c r="BC22" s="7" t="s">
        <v>21</v>
      </c>
      <c r="BD22" s="7" t="s">
        <v>11</v>
      </c>
      <c r="BE22" s="7" t="s">
        <v>12</v>
      </c>
      <c r="BF22" s="7" t="s">
        <v>13</v>
      </c>
      <c r="BG22" s="7" t="s">
        <v>3</v>
      </c>
      <c r="BI22" s="7" t="s">
        <v>0</v>
      </c>
      <c r="BJ22" s="7" t="s">
        <v>1</v>
      </c>
      <c r="BK22" s="7" t="s">
        <v>2</v>
      </c>
      <c r="BM22" s="7" t="s">
        <v>0</v>
      </c>
      <c r="BN22" s="7" t="s">
        <v>1</v>
      </c>
      <c r="BO22" s="7" t="s">
        <v>2</v>
      </c>
      <c r="BQ22" s="7" t="s">
        <v>0</v>
      </c>
      <c r="BR22" s="7" t="s">
        <v>1</v>
      </c>
      <c r="BS22" s="7" t="s">
        <v>2</v>
      </c>
      <c r="BT22" s="7" t="s">
        <v>3</v>
      </c>
      <c r="BV22" s="7" t="s">
        <v>0</v>
      </c>
      <c r="BW22" s="7" t="s">
        <v>1</v>
      </c>
      <c r="BX22" s="7" t="s">
        <v>2</v>
      </c>
      <c r="BY22" s="7" t="s">
        <v>3</v>
      </c>
      <c r="CA22" s="64" t="s">
        <v>0</v>
      </c>
      <c r="CB22" s="65" t="s">
        <v>1</v>
      </c>
      <c r="CC22" s="66" t="s">
        <v>2</v>
      </c>
      <c r="CD22" s="67" t="s">
        <v>8</v>
      </c>
      <c r="CF22" s="6" t="s">
        <v>32</v>
      </c>
      <c r="CG22" s="238" t="s">
        <v>31</v>
      </c>
      <c r="CH22" s="239"/>
      <c r="CI22" s="239"/>
      <c r="CJ22" s="240"/>
      <c r="CK22" s="7" t="str">
        <f>IF(OR($C$12="",$D$12=""),"○","")</f>
        <v/>
      </c>
      <c r="CL22" s="40" t="str">
        <f>IF(OR($CM22=TRUE,$CK22=""),"","［決定保険料が入力されていません］")</f>
        <v/>
      </c>
      <c r="CM22" s="100" t="b">
        <v>0</v>
      </c>
    </row>
    <row r="23" spans="1:91" ht="19.95" customHeight="1" thickTop="1" thickBot="1">
      <c r="A23" s="14">
        <v>1</v>
      </c>
      <c r="B23" s="55" t="s">
        <v>112</v>
      </c>
      <c r="C23" s="22">
        <v>11061</v>
      </c>
      <c r="D23" s="17">
        <v>3550</v>
      </c>
      <c r="E23" s="18">
        <v>3550</v>
      </c>
      <c r="F23" s="22">
        <v>24400</v>
      </c>
      <c r="G23" s="17">
        <v>15400</v>
      </c>
      <c r="H23" s="18">
        <v>15600</v>
      </c>
      <c r="I23" s="49"/>
      <c r="J23" s="241"/>
      <c r="K23" s="244"/>
      <c r="L23" s="49"/>
      <c r="M23" s="50"/>
      <c r="N23" s="37">
        <f t="shared" ref="N23:O32" si="0">SUM(C23,IF($C$14="",F23*IF($I23&lt;&gt;"",0.5,1),F23*IF($I23&lt;&gt;"",0.5,1)*(10-$C$14)/10))*IF($L23&lt;&gt;"",0.5,1)</f>
        <v>23261</v>
      </c>
      <c r="O23" s="8">
        <f t="shared" si="0"/>
        <v>11250</v>
      </c>
      <c r="P23" s="8">
        <f t="shared" ref="P23:P32" si="1">SUM(E23,IF($C$14="",H23,H23*(10-$C$14)/10))</f>
        <v>11350</v>
      </c>
      <c r="Q23" s="6">
        <f>COUNTIF($C23:$H23,"&gt;0")</f>
        <v>6</v>
      </c>
      <c r="S23" s="31" t="s">
        <v>116</v>
      </c>
      <c r="T23" s="32" t="s">
        <v>116</v>
      </c>
      <c r="U23" s="32" t="s">
        <v>116</v>
      </c>
      <c r="V23" s="32" t="s">
        <v>116</v>
      </c>
      <c r="W23" s="32" t="s">
        <v>116</v>
      </c>
      <c r="X23" s="32" t="s">
        <v>116</v>
      </c>
      <c r="Y23" s="142" t="s">
        <v>116</v>
      </c>
      <c r="Z23" s="142" t="s">
        <v>116</v>
      </c>
      <c r="AA23" s="142" t="s">
        <v>116</v>
      </c>
      <c r="AB23" s="142" t="s">
        <v>116</v>
      </c>
      <c r="AC23" s="142" t="s">
        <v>116</v>
      </c>
      <c r="AD23" s="143" t="s">
        <v>116</v>
      </c>
      <c r="AE23" s="6">
        <f>COUNTA($S23:$AD23)</f>
        <v>12</v>
      </c>
      <c r="AF23" s="14">
        <f t="shared" ref="AF23:AF24" si="2">SUM(AI23,AK23)</f>
        <v>12</v>
      </c>
      <c r="AG23" s="95">
        <f>COUNTA(S23:AD23)</f>
        <v>12</v>
      </c>
      <c r="AH23" s="88">
        <f>COUNTIF($S23:$AD23,$AH$22)</f>
        <v>0</v>
      </c>
      <c r="AI23" s="88">
        <f>COUNTIF($S23:$AD23,$AI$22)</f>
        <v>12</v>
      </c>
      <c r="AJ23" s="88">
        <f>COUNTIF($S23:$AD23,$AJ$22)</f>
        <v>0</v>
      </c>
      <c r="AK23" s="96">
        <f>COUNTIF($S23:$AD23,$AK$22)</f>
        <v>0</v>
      </c>
      <c r="AL23" s="3"/>
      <c r="AM23" s="8">
        <f t="shared" ref="AM23:AM32" si="3">N23/12*AE23</f>
        <v>23261</v>
      </c>
      <c r="AN23" s="8">
        <f t="shared" ref="AN23:AO32" si="4">O23/12*AE23</f>
        <v>11250</v>
      </c>
      <c r="AO23" s="8">
        <f t="shared" si="4"/>
        <v>11350</v>
      </c>
      <c r="AQ23" s="8">
        <f t="shared" ref="AQ23:AQ32" si="5">IF(SUM($AJ23:$AK23)&gt;0,$N23/12*($AE23-SUM($AJ23:$AK23)),$AM23)</f>
        <v>23261</v>
      </c>
      <c r="AR23" s="8">
        <f t="shared" ref="AR23:AR32" si="6">IF(SUM($AJ23:$AK23)&gt;0,$O23/12*($AE23-SUM($AJ23:$AK23)),$AN23)</f>
        <v>11250</v>
      </c>
      <c r="AS23" s="8">
        <f t="shared" ref="AS23:AS32" si="7">IF(SUM($AJ23:$AK23)&gt;0,$P23/12*($AF23-SUM($AJ23:$AK23)),$AO23)</f>
        <v>11350</v>
      </c>
      <c r="AU23" s="26">
        <f>IF(S23&lt;&gt;"",$C$17/AU$34/12*IF(AND($J$23="○",$K$23="",COUNTIF($AU$34:AU$34,1)&lt;&gt;0),1/2,IF(AND($J$23="",$K$23="○",COUNTIF($AU$34:AU$34,1)&lt;&gt;0),3/4,1)))</f>
        <v>112.5</v>
      </c>
      <c r="AV23" s="26">
        <f>IF(T23&lt;&gt;"",$C$17/AV$34/12*IF(AND($J$23="○",$K$23="",COUNTIF($AU$34:AV$34,1)&lt;&gt;0),1/2,IF(AND($J$23="",$K$23="○",COUNTIF($AU$34:AV$34,1)&lt;&gt;0),3/4,1)))</f>
        <v>112.5</v>
      </c>
      <c r="AW23" s="26">
        <f>IF(U23&lt;&gt;"",$C$17/AW$34/12*IF(AND($J$23="○",$K$23="",COUNTIF($AU$34:AW$34,1)&lt;&gt;0),1/2,IF(AND($J$23="",$K$23="○",COUNTIF($AU$34:AW$34,1)&lt;&gt;0),3/4,1)))</f>
        <v>112.5</v>
      </c>
      <c r="AX23" s="26">
        <f>IF(V23&lt;&gt;"",$C$17/AX$34/12*IF(AND($J$23="○",$K$23="",COUNTIF($AU$34:AX$34,1)&lt;&gt;0),1/2,IF(AND($J$23="",$K$23="○",COUNTIF($AU$34:AX$34,1)&lt;&gt;0),3/4,1)))</f>
        <v>112.5</v>
      </c>
      <c r="AY23" s="26">
        <f>IF(W23&lt;&gt;"",$C$17/AY$34/12*IF(AND($J$23="○",$K$23="",COUNTIF($AU$34:AY$34,1)&lt;&gt;0),1/2,IF(AND($J$23="",$K$23="○",COUNTIF($AU$34:AY$34,1)&lt;&gt;0),3/4,1)))</f>
        <v>112.5</v>
      </c>
      <c r="AZ23" s="26">
        <f>IF(X23&lt;&gt;"",$C$17/AZ$34/12*IF(AND($J$23="○",$K$23="",COUNTIF($AU$34:AZ$34,1)&lt;&gt;0),1/2,IF(AND($J$23="",$K$23="○",COUNTIF($AU$34:AZ$34,1)&lt;&gt;0),3/4,1)))</f>
        <v>112.5</v>
      </c>
      <c r="BA23" s="26">
        <f>IF(Y23&lt;&gt;"",$C$17/BA$34/12*IF(AND($J$23="○",$K$23="",COUNTIF($AU$34:BA$34,1)&lt;&gt;0),1/2,IF(AND($J$23="",$K$23="○",COUNTIF($AU$34:BA$34,1)&lt;&gt;0),3/4,1)))</f>
        <v>112.5</v>
      </c>
      <c r="BB23" s="26">
        <f>IF(Z23&lt;&gt;"",$C$17/BB$34/12*IF(AND($J$23="○",$K$23="",COUNTIF($AU$34:BB$34,1)&lt;&gt;0),1/2,IF(AND($J$23="",$K$23="○",COUNTIF($AU$34:BB$34,1)&lt;&gt;0),3/4,1)))</f>
        <v>112.5</v>
      </c>
      <c r="BC23" s="26">
        <f>IF(AA23&lt;&gt;"",$C$17/BC$34/12*IF(AND($J$23="○",$K$23="",COUNTIF($AU$34:BC$34,1)&lt;&gt;0),1/2,IF(AND($J$23="",$K$23="○",COUNTIF($AU$34:BC$34,1)&lt;&gt;0),3/4,1)))</f>
        <v>112.5</v>
      </c>
      <c r="BD23" s="26">
        <f>IF(AB23&lt;&gt;"",$C$17/BD$34/12*IF(AND($J$23="○",$K$23="",COUNTIF($AU$34:BD$34,1)&lt;&gt;0),1/2,IF(AND($J$23="",$K$23="○",COUNTIF($AU$34:BD$34,1)&lt;&gt;0),3/4,1)))</f>
        <v>112.5</v>
      </c>
      <c r="BE23" s="26">
        <f>IF(AC23&lt;&gt;"",$C$17/BE$34/12*IF(AND($J$23="○",$K$23="",COUNTIF($AU$34:BE$34,1)&lt;&gt;0),1/2,IF(AND($J$23="",$K$23="○",COUNTIF($AU$34:BE$34,1)&lt;&gt;0),3/4,1)))</f>
        <v>112.5</v>
      </c>
      <c r="BF23" s="26">
        <f>IF(AD23&lt;&gt;"",$C$17/BF$34/12*IF(AND($J$23="○",$K$23="",COUNTIF($AU$34:BF$34,1)&lt;&gt;0),1/2,IF(AND($J$23="",$K$23="○",COUNTIF($AU$34:BF$34,1)&lt;&gt;0),3/4,1)))</f>
        <v>112.5</v>
      </c>
      <c r="BG23" s="27">
        <f t="shared" ref="BG23:BG32" si="8">SUM(AU23:BF23)</f>
        <v>1350</v>
      </c>
      <c r="BI23" s="8">
        <f t="shared" ref="BI23:BI32" si="9">IF(N23=0,0,$AQ23+$BG23)</f>
        <v>24611</v>
      </c>
      <c r="BJ23" s="9">
        <f t="shared" ref="BJ23:BJ32" si="10">$AR23</f>
        <v>11250</v>
      </c>
      <c r="BK23" s="9">
        <f t="shared" ref="BK23:BK32" si="11">AO23</f>
        <v>11350</v>
      </c>
      <c r="BM23" s="8">
        <f t="shared" ref="BM23:BO32" si="12">ROUNDDOWN(BI23,-2)</f>
        <v>24600</v>
      </c>
      <c r="BN23" s="9">
        <f t="shared" si="12"/>
        <v>11200</v>
      </c>
      <c r="BO23" s="9">
        <f t="shared" si="12"/>
        <v>11300</v>
      </c>
      <c r="BQ23" s="8">
        <f>IF($M23&lt;&gt;"",0,IF($L23&lt;&gt;"",BM23/2,BM23))</f>
        <v>24600</v>
      </c>
      <c r="BR23" s="8">
        <f>IF($M23&lt;&gt;"",0,IF($L23&lt;&gt;"",BN23/2,BN23))</f>
        <v>11200</v>
      </c>
      <c r="BS23" s="8">
        <f>IF($M23&lt;&gt;"",0,IF($L23&lt;&gt;"",BO23/2,BO23))</f>
        <v>11300</v>
      </c>
      <c r="BT23" s="8">
        <f>SUM(BQ23:BS23)</f>
        <v>47100</v>
      </c>
      <c r="BV23" s="8">
        <f>IF(BQ23=0,0,IF(BQ$33=C$12,BQ23,INT(C$12*BQ23/BQ$33)))</f>
        <v>24662</v>
      </c>
      <c r="BW23" s="8">
        <f>IF(BR23=0,0,IF(BR$33=D$12,BR23,INT(D$12*BR23/BR$33)))</f>
        <v>11200</v>
      </c>
      <c r="BX23" s="8">
        <f>IF(BS23=0,0,IF(BS$33=E$12,BS23,INT(E$12*BS23/BS$33)))</f>
        <v>11300</v>
      </c>
      <c r="BY23" s="8">
        <f>SUM(BV23:BX23)</f>
        <v>47162</v>
      </c>
      <c r="BZ23" s="47"/>
      <c r="CA23" s="106">
        <f>IF(BV23=0,0,IF($BV$33=$C$12,BV23,INT(BV23-($BV$33-$C$12))))</f>
        <v>24664</v>
      </c>
      <c r="CB23" s="107">
        <f>IF(BW23=0,0,IF($BW$33=$D$12,BW23,INT(BW23-($BW$33-$D$12))))</f>
        <v>11200</v>
      </c>
      <c r="CC23" s="108">
        <f>IF(BX23=0,0,IF($BX$33=$E$12,BX23,INT(BX23-($BX$33-$E$12))))</f>
        <v>11300</v>
      </c>
      <c r="CD23" s="109">
        <f>SUM(CA23:CC23)</f>
        <v>47164</v>
      </c>
      <c r="CF23" s="6" t="s">
        <v>52</v>
      </c>
      <c r="CG23" s="238" t="s">
        <v>30</v>
      </c>
      <c r="CH23" s="239"/>
      <c r="CI23" s="239"/>
      <c r="CJ23" s="240"/>
      <c r="CK23" s="7" t="str" cm="1">
        <f t="array" ref="CK23">IF(AND(($C$23:$H$23)="",SUM($C$24:$H$32)&gt;0),"○","")</f>
        <v/>
      </c>
      <c r="CL23" s="40" t="str">
        <f>IF(OR($CM23=TRUE,$CK23=""),"","［加入者は№1から順に入力してください(料)］")</f>
        <v/>
      </c>
      <c r="CM23" s="100" t="b">
        <v>0</v>
      </c>
    </row>
    <row r="24" spans="1:91" ht="19.95" customHeight="1" thickTop="1" thickBot="1">
      <c r="A24" s="14">
        <v>2</v>
      </c>
      <c r="B24" s="55" t="s">
        <v>113</v>
      </c>
      <c r="C24" s="13">
        <v>0</v>
      </c>
      <c r="D24" s="12">
        <v>0</v>
      </c>
      <c r="E24" s="19">
        <v>0</v>
      </c>
      <c r="F24" s="13">
        <v>24400</v>
      </c>
      <c r="G24" s="12">
        <v>15400</v>
      </c>
      <c r="H24" s="19">
        <v>15600</v>
      </c>
      <c r="I24" s="48"/>
      <c r="J24" s="242"/>
      <c r="K24" s="245"/>
      <c r="L24" s="48"/>
      <c r="M24" s="51"/>
      <c r="N24" s="37">
        <f t="shared" si="0"/>
        <v>12200</v>
      </c>
      <c r="O24" s="8">
        <f t="shared" si="0"/>
        <v>7700</v>
      </c>
      <c r="P24" s="8">
        <f t="shared" si="1"/>
        <v>7800</v>
      </c>
      <c r="Q24" s="6">
        <f t="shared" ref="Q24:Q32" si="13">COUNTIF($C24:$H24,"&gt;0")</f>
        <v>3</v>
      </c>
      <c r="S24" s="33" t="s">
        <v>59</v>
      </c>
      <c r="T24" s="34" t="s">
        <v>115</v>
      </c>
      <c r="U24" s="34" t="s">
        <v>115</v>
      </c>
      <c r="V24" s="34" t="s">
        <v>115</v>
      </c>
      <c r="W24" s="34" t="s">
        <v>115</v>
      </c>
      <c r="X24" s="140" t="s">
        <v>115</v>
      </c>
      <c r="Y24" s="145" t="s">
        <v>116</v>
      </c>
      <c r="Z24" s="146" t="s">
        <v>116</v>
      </c>
      <c r="AA24" s="146" t="s">
        <v>116</v>
      </c>
      <c r="AB24" s="146" t="s">
        <v>116</v>
      </c>
      <c r="AC24" s="146" t="s">
        <v>116</v>
      </c>
      <c r="AD24" s="147" t="s">
        <v>116</v>
      </c>
      <c r="AE24" s="141">
        <f t="shared" ref="AE24:AE32" si="14">COUNTA($S24:$AD24)</f>
        <v>12</v>
      </c>
      <c r="AF24" s="14">
        <f t="shared" si="2"/>
        <v>6</v>
      </c>
      <c r="AG24" s="90">
        <f t="shared" ref="AG24:AG32" si="15">COUNTA(S24:AD24)</f>
        <v>12</v>
      </c>
      <c r="AH24" s="6">
        <f t="shared" ref="AH24:AH32" si="16">COUNTIF($S24:$AD24,$AH$22)</f>
        <v>6</v>
      </c>
      <c r="AI24" s="6">
        <f t="shared" ref="AI24:AI32" si="17">COUNTIF($S24:$AD24,$AI$22)</f>
        <v>6</v>
      </c>
      <c r="AJ24" s="6">
        <f t="shared" ref="AJ24:AJ32" si="18">COUNTIF($S24:$AD24,$AJ$22)</f>
        <v>0</v>
      </c>
      <c r="AK24" s="91">
        <f t="shared" ref="AK24:AK32" si="19">COUNTIF($S24:$AD24,$AK$22)</f>
        <v>0</v>
      </c>
      <c r="AL24" s="3"/>
      <c r="AM24" s="8">
        <f t="shared" si="3"/>
        <v>12200</v>
      </c>
      <c r="AN24" s="8">
        <f t="shared" si="4"/>
        <v>7700</v>
      </c>
      <c r="AO24" s="8">
        <f t="shared" si="4"/>
        <v>3900</v>
      </c>
      <c r="AQ24" s="8">
        <f t="shared" si="5"/>
        <v>12200</v>
      </c>
      <c r="AR24" s="8">
        <f t="shared" si="6"/>
        <v>7700</v>
      </c>
      <c r="AS24" s="8">
        <f t="shared" si="7"/>
        <v>3900</v>
      </c>
      <c r="AU24" s="26">
        <f>IF(S24&lt;&gt;"",$C$17/AU$34/12*IF(AND($J$23="○",$K$23="",COUNTIF($AU$34:AU$34,1)&lt;&gt;0),1/2,IF(AND($J$23="",$K$23="○",COUNTIF($AU$34:AU$34,1)&lt;&gt;0),3/4,1)))</f>
        <v>112.5</v>
      </c>
      <c r="AV24" s="26">
        <f>IF(T24&lt;&gt;"",$C$17/AV$34/12*IF(AND($J$23="○",$K$23="",COUNTIF($AU$34:AV$34,1)&lt;&gt;0),1/2,IF(AND($J$23="",$K$23="○",COUNTIF($AU$34:AV$34,1)&lt;&gt;0),3/4,1)))</f>
        <v>112.5</v>
      </c>
      <c r="AW24" s="26">
        <f>IF(U24&lt;&gt;"",$C$17/AW$34/12*IF(AND($J$23="○",$K$23="",COUNTIF($AU$34:AW$34,1)&lt;&gt;0),1/2,IF(AND($J$23="",$K$23="○",COUNTIF($AU$34:AW$34,1)&lt;&gt;0),3/4,1)))</f>
        <v>112.5</v>
      </c>
      <c r="AX24" s="26">
        <f>IF(V24&lt;&gt;"",$C$17/AX$34/12*IF(AND($J$23="○",$K$23="",COUNTIF($AU$34:AX$34,1)&lt;&gt;0),1/2,IF(AND($J$23="",$K$23="○",COUNTIF($AU$34:AX$34,1)&lt;&gt;0),3/4,1)))</f>
        <v>112.5</v>
      </c>
      <c r="AY24" s="26">
        <f>IF(W24&lt;&gt;"",$C$17/AY$34/12*IF(AND($J$23="○",$K$23="",COUNTIF($AU$34:AY$34,1)&lt;&gt;0),1/2,IF(AND($J$23="",$K$23="○",COUNTIF($AU$34:AY$34,1)&lt;&gt;0),3/4,1)))</f>
        <v>112.5</v>
      </c>
      <c r="AZ24" s="26">
        <f>IF(X24&lt;&gt;"",$C$17/AZ$34/12*IF(AND($J$23="○",$K$23="",COUNTIF($AU$34:AZ$34,1)&lt;&gt;0),1/2,IF(AND($J$23="",$K$23="○",COUNTIF($AU$34:AZ$34,1)&lt;&gt;0),3/4,1)))</f>
        <v>112.5</v>
      </c>
      <c r="BA24" s="26">
        <f>IF(Y24&lt;&gt;"",$C$17/BA$34/12*IF(AND($J$23="○",$K$23="",COUNTIF($AU$34:BA$34,1)&lt;&gt;0),1/2,IF(AND($J$23="",$K$23="○",COUNTIF($AU$34:BA$34,1)&lt;&gt;0),3/4,1)))</f>
        <v>112.5</v>
      </c>
      <c r="BB24" s="26">
        <f>IF(Z24&lt;&gt;"",$C$17/BB$34/12*IF(AND($J$23="○",$K$23="",COUNTIF($AU$34:BB$34,1)&lt;&gt;0),1/2,IF(AND($J$23="",$K$23="○",COUNTIF($AU$34:BB$34,1)&lt;&gt;0),3/4,1)))</f>
        <v>112.5</v>
      </c>
      <c r="BC24" s="26">
        <f>IF(AA24&lt;&gt;"",$C$17/BC$34/12*IF(AND($J$23="○",$K$23="",COUNTIF($AU$34:BC$34,1)&lt;&gt;0),1/2,IF(AND($J$23="",$K$23="○",COUNTIF($AU$34:BC$34,1)&lt;&gt;0),3/4,1)))</f>
        <v>112.5</v>
      </c>
      <c r="BD24" s="26">
        <f>IF(AB24&lt;&gt;"",$C$17/BD$34/12*IF(AND($J$23="○",$K$23="",COUNTIF($AU$34:BD$34,1)&lt;&gt;0),1/2,IF(AND($J$23="",$K$23="○",COUNTIF($AU$34:BD$34,1)&lt;&gt;0),3/4,1)))</f>
        <v>112.5</v>
      </c>
      <c r="BE24" s="26">
        <f>IF(AC24&lt;&gt;"",$C$17/BE$34/12*IF(AND($J$23="○",$K$23="",COUNTIF($AU$34:BE$34,1)&lt;&gt;0),1/2,IF(AND($J$23="",$K$23="○",COUNTIF($AU$34:BE$34,1)&lt;&gt;0),3/4,1)))</f>
        <v>112.5</v>
      </c>
      <c r="BF24" s="26">
        <f>IF(AD24&lt;&gt;"",$C$17/BF$34/12*IF(AND($J$23="○",$K$23="",COUNTIF($AU$34:BF$34,1)&lt;&gt;0),1/2,IF(AND($J$23="",$K$23="○",COUNTIF($AU$34:BF$34,1)&lt;&gt;0),3/4,1)))</f>
        <v>112.5</v>
      </c>
      <c r="BG24" s="27">
        <f t="shared" si="8"/>
        <v>1350</v>
      </c>
      <c r="BI24" s="8">
        <f t="shared" si="9"/>
        <v>13550</v>
      </c>
      <c r="BJ24" s="9">
        <f t="shared" si="10"/>
        <v>7700</v>
      </c>
      <c r="BK24" s="9">
        <f t="shared" si="11"/>
        <v>3900</v>
      </c>
      <c r="BM24" s="8">
        <f t="shared" si="12"/>
        <v>13500</v>
      </c>
      <c r="BN24" s="9">
        <f t="shared" si="12"/>
        <v>7700</v>
      </c>
      <c r="BO24" s="9">
        <f t="shared" si="12"/>
        <v>3900</v>
      </c>
      <c r="BQ24" s="8">
        <f t="shared" ref="BQ24:BS32" si="20">IF($M24&lt;&gt;"",0,IF($L24&lt;&gt;"",BM24/2,BM24))</f>
        <v>13500</v>
      </c>
      <c r="BR24" s="8">
        <f t="shared" si="20"/>
        <v>7700</v>
      </c>
      <c r="BS24" s="8">
        <f t="shared" si="20"/>
        <v>3900</v>
      </c>
      <c r="BT24" s="8">
        <f t="shared" ref="BT24:BT33" si="21">SUM(BQ24:BS24)</f>
        <v>25100</v>
      </c>
      <c r="BV24" s="8">
        <f t="shared" ref="BV24:BV32" si="22">IF(BQ24=0,0,IF($BQ$33=$C$12,BQ24,INT($C$12*BQ24/BQ$33)))</f>
        <v>13534</v>
      </c>
      <c r="BW24" s="8">
        <f t="shared" ref="BW24:BX32" si="23">IF(BR24=0,0,IF(BR$33=D$12,BR24,INT(D$12*BR24/BR$33)))</f>
        <v>7700</v>
      </c>
      <c r="BX24" s="8">
        <f t="shared" si="23"/>
        <v>3900</v>
      </c>
      <c r="BY24" s="8">
        <f t="shared" ref="BY24:BY33" si="24">SUM(BV24:BX24)</f>
        <v>25134</v>
      </c>
      <c r="BZ24" s="47"/>
      <c r="CA24" s="110">
        <f t="shared" ref="CA24:CB32" si="25">BV24</f>
        <v>13534</v>
      </c>
      <c r="CB24" s="86">
        <f t="shared" si="25"/>
        <v>7700</v>
      </c>
      <c r="CC24" s="111">
        <f t="shared" ref="CC24:CC32" si="26">IF(BX24=0,0,IF($BX$33=$E$12,BX24,IF($CC$23=0,INT(BX24-($BX$33-$E$12)),BX24)))</f>
        <v>3900</v>
      </c>
      <c r="CD24" s="112">
        <f t="shared" ref="CD24:CD32" si="27">SUM(CA24:CC24)</f>
        <v>25134</v>
      </c>
      <c r="CF24" s="6" t="s">
        <v>53</v>
      </c>
      <c r="CG24" s="238" t="s">
        <v>54</v>
      </c>
      <c r="CH24" s="239"/>
      <c r="CI24" s="239"/>
      <c r="CJ24" s="240"/>
      <c r="CK24" s="7" t="str">
        <f>IF(AND($AG$23=0,SUM($AG$24:$AG$32)&gt;0),"○","")</f>
        <v/>
      </c>
      <c r="CL24" s="40" t="str">
        <f>IF(OR($CM24=TRUE,$CK24=""),"","［加入者は№1から順に入力してください(月)］")</f>
        <v/>
      </c>
      <c r="CM24" s="100" t="b">
        <v>0</v>
      </c>
    </row>
    <row r="25" spans="1:91" ht="19.95" customHeight="1" thickTop="1">
      <c r="A25" s="14">
        <v>3</v>
      </c>
      <c r="B25" s="55" t="s">
        <v>122</v>
      </c>
      <c r="C25" s="13">
        <v>0</v>
      </c>
      <c r="D25" s="12">
        <v>0</v>
      </c>
      <c r="E25" s="19">
        <v>0</v>
      </c>
      <c r="F25" s="13">
        <v>24400</v>
      </c>
      <c r="G25" s="12">
        <v>15400</v>
      </c>
      <c r="H25" s="19"/>
      <c r="I25" s="48"/>
      <c r="J25" s="242"/>
      <c r="K25" s="245"/>
      <c r="L25" s="48"/>
      <c r="M25" s="51"/>
      <c r="N25" s="37">
        <f t="shared" si="0"/>
        <v>12200</v>
      </c>
      <c r="O25" s="8">
        <f t="shared" si="0"/>
        <v>7700</v>
      </c>
      <c r="P25" s="8">
        <f t="shared" si="1"/>
        <v>0</v>
      </c>
      <c r="Q25" s="6">
        <f t="shared" si="13"/>
        <v>2</v>
      </c>
      <c r="S25" s="33" t="s">
        <v>115</v>
      </c>
      <c r="T25" s="34" t="s">
        <v>115</v>
      </c>
      <c r="U25" s="34" t="s">
        <v>115</v>
      </c>
      <c r="V25" s="34" t="s">
        <v>115</v>
      </c>
      <c r="W25" s="34" t="s">
        <v>115</v>
      </c>
      <c r="X25" s="34" t="s">
        <v>115</v>
      </c>
      <c r="Y25" s="32" t="s">
        <v>115</v>
      </c>
      <c r="Z25" s="32" t="s">
        <v>115</v>
      </c>
      <c r="AA25" s="32" t="s">
        <v>115</v>
      </c>
      <c r="AB25" s="32" t="s">
        <v>115</v>
      </c>
      <c r="AC25" s="32" t="s">
        <v>115</v>
      </c>
      <c r="AD25" s="144" t="s">
        <v>115</v>
      </c>
      <c r="AE25" s="6">
        <f t="shared" si="14"/>
        <v>12</v>
      </c>
      <c r="AF25" s="14">
        <f>SUM(AI25,AK25)</f>
        <v>0</v>
      </c>
      <c r="AG25" s="90">
        <f t="shared" si="15"/>
        <v>12</v>
      </c>
      <c r="AH25" s="6">
        <f t="shared" si="16"/>
        <v>12</v>
      </c>
      <c r="AI25" s="6">
        <f t="shared" si="17"/>
        <v>0</v>
      </c>
      <c r="AJ25" s="6">
        <f t="shared" si="18"/>
        <v>0</v>
      </c>
      <c r="AK25" s="91">
        <f t="shared" si="19"/>
        <v>0</v>
      </c>
      <c r="AL25" s="3"/>
      <c r="AM25" s="8">
        <f t="shared" si="3"/>
        <v>12200</v>
      </c>
      <c r="AN25" s="8">
        <f t="shared" si="4"/>
        <v>7700</v>
      </c>
      <c r="AO25" s="8">
        <f t="shared" si="4"/>
        <v>0</v>
      </c>
      <c r="AQ25" s="8">
        <f t="shared" si="5"/>
        <v>12200</v>
      </c>
      <c r="AR25" s="8">
        <f t="shared" si="6"/>
        <v>7700</v>
      </c>
      <c r="AS25" s="8">
        <f t="shared" si="7"/>
        <v>0</v>
      </c>
      <c r="AU25" s="26">
        <f>IF(S25&lt;&gt;"",$C$17/AU$34/12*IF(AND($J$23="○",$K$23="",COUNTIF($AU$34:AU$34,1)&lt;&gt;0),1/2,IF(AND($J$23="",$K$23="○",COUNTIF($AU$34:AU$34,1)&lt;&gt;0),3/4,1)))</f>
        <v>112.5</v>
      </c>
      <c r="AV25" s="26">
        <f>IF(T25&lt;&gt;"",$C$17/AV$34/12*IF(AND($J$23="○",$K$23="",COUNTIF($AU$34:AV$34,1)&lt;&gt;0),1/2,IF(AND($J$23="",$K$23="○",COUNTIF($AU$34:AV$34,1)&lt;&gt;0),3/4,1)))</f>
        <v>112.5</v>
      </c>
      <c r="AW25" s="26">
        <f>IF(U25&lt;&gt;"",$C$17/AW$34/12*IF(AND($J$23="○",$K$23="",COUNTIF($AU$34:AW$34,1)&lt;&gt;0),1/2,IF(AND($J$23="",$K$23="○",COUNTIF($AU$34:AW$34,1)&lt;&gt;0),3/4,1)))</f>
        <v>112.5</v>
      </c>
      <c r="AX25" s="26">
        <f>IF(V25&lt;&gt;"",$C$17/AX$34/12*IF(AND($J$23="○",$K$23="",COUNTIF($AU$34:AX$34,1)&lt;&gt;0),1/2,IF(AND($J$23="",$K$23="○",COUNTIF($AU$34:AX$34,1)&lt;&gt;0),3/4,1)))</f>
        <v>112.5</v>
      </c>
      <c r="AY25" s="26">
        <f>IF(W25&lt;&gt;"",$C$17/AY$34/12*IF(AND($J$23="○",$K$23="",COUNTIF($AU$34:AY$34,1)&lt;&gt;0),1/2,IF(AND($J$23="",$K$23="○",COUNTIF($AU$34:AY$34,1)&lt;&gt;0),3/4,1)))</f>
        <v>112.5</v>
      </c>
      <c r="AZ25" s="26">
        <f>IF(X25&lt;&gt;"",$C$17/AZ$34/12*IF(AND($J$23="○",$K$23="",COUNTIF($AU$34:AZ$34,1)&lt;&gt;0),1/2,IF(AND($J$23="",$K$23="○",COUNTIF($AU$34:AZ$34,1)&lt;&gt;0),3/4,1)))</f>
        <v>112.5</v>
      </c>
      <c r="BA25" s="26">
        <f>IF(Y25&lt;&gt;"",$C$17/BA$34/12*IF(AND($J$23="○",$K$23="",COUNTIF($AU$34:BA$34,1)&lt;&gt;0),1/2,IF(AND($J$23="",$K$23="○",COUNTIF($AU$34:BA$34,1)&lt;&gt;0),3/4,1)))</f>
        <v>112.5</v>
      </c>
      <c r="BB25" s="26">
        <f>IF(Z25&lt;&gt;"",$C$17/BB$34/12*IF(AND($J$23="○",$K$23="",COUNTIF($AU$34:BB$34,1)&lt;&gt;0),1/2,IF(AND($J$23="",$K$23="○",COUNTIF($AU$34:BB$34,1)&lt;&gt;0),3/4,1)))</f>
        <v>112.5</v>
      </c>
      <c r="BC25" s="26">
        <f>IF(AA25&lt;&gt;"",$C$17/BC$34/12*IF(AND($J$23="○",$K$23="",COUNTIF($AU$34:BC$34,1)&lt;&gt;0),1/2,IF(AND($J$23="",$K$23="○",COUNTIF($AU$34:BC$34,1)&lt;&gt;0),3/4,1)))</f>
        <v>112.5</v>
      </c>
      <c r="BD25" s="26">
        <f>IF(AB25&lt;&gt;"",$C$17/BD$34/12*IF(AND($J$23="○",$K$23="",COUNTIF($AU$34:BD$34,1)&lt;&gt;0),1/2,IF(AND($J$23="",$K$23="○",COUNTIF($AU$34:BD$34,1)&lt;&gt;0),3/4,1)))</f>
        <v>112.5</v>
      </c>
      <c r="BE25" s="26">
        <f>IF(AC25&lt;&gt;"",$C$17/BE$34/12*IF(AND($J$23="○",$K$23="",COUNTIF($AU$34:BE$34,1)&lt;&gt;0),1/2,IF(AND($J$23="",$K$23="○",COUNTIF($AU$34:BE$34,1)&lt;&gt;0),3/4,1)))</f>
        <v>112.5</v>
      </c>
      <c r="BF25" s="26">
        <f>IF(AD25&lt;&gt;"",$C$17/BF$34/12*IF(AND($J$23="○",$K$23="",COUNTIF($AU$34:BF$34,1)&lt;&gt;0),1/2,IF(AND($J$23="",$K$23="○",COUNTIF($AU$34:BF$34,1)&lt;&gt;0),3/4,1)))</f>
        <v>112.5</v>
      </c>
      <c r="BG25" s="27">
        <f t="shared" si="8"/>
        <v>1350</v>
      </c>
      <c r="BI25" s="8">
        <f t="shared" si="9"/>
        <v>13550</v>
      </c>
      <c r="BJ25" s="9">
        <f t="shared" si="10"/>
        <v>7700</v>
      </c>
      <c r="BK25" s="9">
        <f t="shared" si="11"/>
        <v>0</v>
      </c>
      <c r="BM25" s="8">
        <f t="shared" si="12"/>
        <v>13500</v>
      </c>
      <c r="BN25" s="9">
        <f t="shared" si="12"/>
        <v>7700</v>
      </c>
      <c r="BO25" s="9">
        <f t="shared" si="12"/>
        <v>0</v>
      </c>
      <c r="BQ25" s="8">
        <f t="shared" si="20"/>
        <v>13500</v>
      </c>
      <c r="BR25" s="8">
        <f t="shared" si="20"/>
        <v>7700</v>
      </c>
      <c r="BS25" s="8">
        <f t="shared" si="20"/>
        <v>0</v>
      </c>
      <c r="BT25" s="8">
        <f t="shared" si="21"/>
        <v>21200</v>
      </c>
      <c r="BV25" s="8">
        <f t="shared" si="22"/>
        <v>13534</v>
      </c>
      <c r="BW25" s="8">
        <f t="shared" si="23"/>
        <v>7700</v>
      </c>
      <c r="BX25" s="8">
        <f t="shared" si="23"/>
        <v>0</v>
      </c>
      <c r="BY25" s="8">
        <f t="shared" si="24"/>
        <v>21234</v>
      </c>
      <c r="BZ25" s="47"/>
      <c r="CA25" s="110">
        <f t="shared" si="25"/>
        <v>13534</v>
      </c>
      <c r="CB25" s="86">
        <f t="shared" si="25"/>
        <v>7700</v>
      </c>
      <c r="CC25" s="111">
        <f t="shared" si="26"/>
        <v>0</v>
      </c>
      <c r="CD25" s="112">
        <f t="shared" si="27"/>
        <v>21234</v>
      </c>
      <c r="CF25" s="6" t="s">
        <v>33</v>
      </c>
      <c r="CG25" s="238" t="s">
        <v>40</v>
      </c>
      <c r="CH25" s="239"/>
      <c r="CI25" s="239"/>
      <c r="CJ25" s="240"/>
      <c r="CK25" s="7" t="str">
        <f>IF(OR($Q$33=1,$AG$33=1),"○","")</f>
        <v/>
      </c>
      <c r="CL25" s="40" t="str">
        <f>IF(OR($CM25=TRUE,$CK25=""),"","［加入者が1名しか入力されていません］")</f>
        <v/>
      </c>
      <c r="CM25" s="100" t="b">
        <v>0</v>
      </c>
    </row>
    <row r="26" spans="1:91" ht="19.95" customHeight="1">
      <c r="A26" s="14">
        <v>4</v>
      </c>
      <c r="B26" s="55" t="s">
        <v>126</v>
      </c>
      <c r="C26" s="13">
        <v>0</v>
      </c>
      <c r="D26" s="12">
        <v>0</v>
      </c>
      <c r="E26" s="19">
        <v>0</v>
      </c>
      <c r="F26" s="13">
        <v>24400</v>
      </c>
      <c r="G26" s="12">
        <v>15400</v>
      </c>
      <c r="H26" s="19"/>
      <c r="I26" s="48"/>
      <c r="J26" s="242"/>
      <c r="K26" s="245"/>
      <c r="L26" s="48"/>
      <c r="M26" s="51"/>
      <c r="N26" s="37">
        <f t="shared" si="0"/>
        <v>12200</v>
      </c>
      <c r="O26" s="8">
        <f t="shared" si="0"/>
        <v>7700</v>
      </c>
      <c r="P26" s="8">
        <f t="shared" si="1"/>
        <v>0</v>
      </c>
      <c r="Q26" s="6">
        <f t="shared" si="13"/>
        <v>2</v>
      </c>
      <c r="S26" s="33" t="s">
        <v>115</v>
      </c>
      <c r="T26" s="34" t="s">
        <v>115</v>
      </c>
      <c r="U26" s="34" t="s">
        <v>115</v>
      </c>
      <c r="V26" s="34" t="s">
        <v>115</v>
      </c>
      <c r="W26" s="34" t="s">
        <v>115</v>
      </c>
      <c r="X26" s="34" t="s">
        <v>115</v>
      </c>
      <c r="Y26" s="34" t="s">
        <v>115</v>
      </c>
      <c r="Z26" s="34" t="s">
        <v>115</v>
      </c>
      <c r="AA26" s="34" t="s">
        <v>115</v>
      </c>
      <c r="AB26" s="34" t="s">
        <v>115</v>
      </c>
      <c r="AC26" s="34" t="s">
        <v>115</v>
      </c>
      <c r="AD26" s="57" t="s">
        <v>115</v>
      </c>
      <c r="AE26" s="6">
        <f t="shared" si="14"/>
        <v>12</v>
      </c>
      <c r="AF26" s="14">
        <f t="shared" ref="AF26:AF32" si="28">SUM(AI26,AK26)</f>
        <v>0</v>
      </c>
      <c r="AG26" s="90">
        <f t="shared" si="15"/>
        <v>12</v>
      </c>
      <c r="AH26" s="6">
        <f t="shared" si="16"/>
        <v>12</v>
      </c>
      <c r="AI26" s="6">
        <f t="shared" si="17"/>
        <v>0</v>
      </c>
      <c r="AJ26" s="6">
        <f t="shared" si="18"/>
        <v>0</v>
      </c>
      <c r="AK26" s="91">
        <f t="shared" si="19"/>
        <v>0</v>
      </c>
      <c r="AL26" s="3"/>
      <c r="AM26" s="8">
        <f t="shared" si="3"/>
        <v>12200</v>
      </c>
      <c r="AN26" s="8">
        <f t="shared" si="4"/>
        <v>7700</v>
      </c>
      <c r="AO26" s="8">
        <f t="shared" si="4"/>
        <v>0</v>
      </c>
      <c r="AQ26" s="8">
        <f t="shared" si="5"/>
        <v>12200</v>
      </c>
      <c r="AR26" s="8">
        <f t="shared" si="6"/>
        <v>7700</v>
      </c>
      <c r="AS26" s="8">
        <f t="shared" si="7"/>
        <v>0</v>
      </c>
      <c r="AU26" s="26">
        <f>IF(S26&lt;&gt;"",$C$17/AU$34/12*IF(AND($J$23="○",$K$23="",COUNTIF($AU$34:AU$34,1)&lt;&gt;0),1/2,IF(AND($J$23="",$K$23="○",COUNTIF($AU$34:AU$34,1)&lt;&gt;0),3/4,1)))</f>
        <v>112.5</v>
      </c>
      <c r="AV26" s="26">
        <f>IF(T26&lt;&gt;"",$C$17/AV$34/12*IF(AND($J$23="○",$K$23="",COUNTIF($AU$34:AV$34,1)&lt;&gt;0),1/2,IF(AND($J$23="",$K$23="○",COUNTIF($AU$34:AV$34,1)&lt;&gt;0),3/4,1)))</f>
        <v>112.5</v>
      </c>
      <c r="AW26" s="26">
        <f>IF(U26&lt;&gt;"",$C$17/AW$34/12*IF(AND($J$23="○",$K$23="",COUNTIF($AU$34:AW$34,1)&lt;&gt;0),1/2,IF(AND($J$23="",$K$23="○",COUNTIF($AU$34:AW$34,1)&lt;&gt;0),3/4,1)))</f>
        <v>112.5</v>
      </c>
      <c r="AX26" s="26">
        <f>IF(V26&lt;&gt;"",$C$17/AX$34/12*IF(AND($J$23="○",$K$23="",COUNTIF($AU$34:AX$34,1)&lt;&gt;0),1/2,IF(AND($J$23="",$K$23="○",COUNTIF($AU$34:AX$34,1)&lt;&gt;0),3/4,1)))</f>
        <v>112.5</v>
      </c>
      <c r="AY26" s="26">
        <f>IF(W26&lt;&gt;"",$C$17/AY$34/12*IF(AND($J$23="○",$K$23="",COUNTIF($AU$34:AY$34,1)&lt;&gt;0),1/2,IF(AND($J$23="",$K$23="○",COUNTIF($AU$34:AY$34,1)&lt;&gt;0),3/4,1)))</f>
        <v>112.5</v>
      </c>
      <c r="AZ26" s="26">
        <f>IF(X26&lt;&gt;"",$C$17/AZ$34/12*IF(AND($J$23="○",$K$23="",COUNTIF($AU$34:AZ$34,1)&lt;&gt;0),1/2,IF(AND($J$23="",$K$23="○",COUNTIF($AU$34:AZ$34,1)&lt;&gt;0),3/4,1)))</f>
        <v>112.5</v>
      </c>
      <c r="BA26" s="26">
        <f>IF(Y26&lt;&gt;"",$C$17/BA$34/12*IF(AND($J$23="○",$K$23="",COUNTIF($AU$34:BA$34,1)&lt;&gt;0),1/2,IF(AND($J$23="",$K$23="○",COUNTIF($AU$34:BA$34,1)&lt;&gt;0),3/4,1)))</f>
        <v>112.5</v>
      </c>
      <c r="BB26" s="26">
        <f>IF(Z26&lt;&gt;"",$C$17/BB$34/12*IF(AND($J$23="○",$K$23="",COUNTIF($AU$34:BB$34,1)&lt;&gt;0),1/2,IF(AND($J$23="",$K$23="○",COUNTIF($AU$34:BB$34,1)&lt;&gt;0),3/4,1)))</f>
        <v>112.5</v>
      </c>
      <c r="BC26" s="26">
        <f>IF(AA26&lt;&gt;"",$C$17/BC$34/12*IF(AND($J$23="○",$K$23="",COUNTIF($AU$34:BC$34,1)&lt;&gt;0),1/2,IF(AND($J$23="",$K$23="○",COUNTIF($AU$34:BC$34,1)&lt;&gt;0),3/4,1)))</f>
        <v>112.5</v>
      </c>
      <c r="BD26" s="26">
        <f>IF(AB26&lt;&gt;"",$C$17/BD$34/12*IF(AND($J$23="○",$K$23="",COUNTIF($AU$34:BD$34,1)&lt;&gt;0),1/2,IF(AND($J$23="",$K$23="○",COUNTIF($AU$34:BD$34,1)&lt;&gt;0),3/4,1)))</f>
        <v>112.5</v>
      </c>
      <c r="BE26" s="26">
        <f>IF(AC26&lt;&gt;"",$C$17/BE$34/12*IF(AND($J$23="○",$K$23="",COUNTIF($AU$34:BE$34,1)&lt;&gt;0),1/2,IF(AND($J$23="",$K$23="○",COUNTIF($AU$34:BE$34,1)&lt;&gt;0),3/4,1)))</f>
        <v>112.5</v>
      </c>
      <c r="BF26" s="26">
        <f>IF(AD26&lt;&gt;"",$C$17/BF$34/12*IF(AND($J$23="○",$K$23="",COUNTIF($AU$34:BF$34,1)&lt;&gt;0),1/2,IF(AND($J$23="",$K$23="○",COUNTIF($AU$34:BF$34,1)&lt;&gt;0),3/4,1)))</f>
        <v>112.5</v>
      </c>
      <c r="BG26" s="27">
        <f t="shared" si="8"/>
        <v>1350</v>
      </c>
      <c r="BI26" s="8">
        <f t="shared" si="9"/>
        <v>13550</v>
      </c>
      <c r="BJ26" s="9">
        <f t="shared" si="10"/>
        <v>7700</v>
      </c>
      <c r="BK26" s="9">
        <f t="shared" si="11"/>
        <v>0</v>
      </c>
      <c r="BM26" s="8">
        <f t="shared" si="12"/>
        <v>13500</v>
      </c>
      <c r="BN26" s="9">
        <f t="shared" si="12"/>
        <v>7700</v>
      </c>
      <c r="BO26" s="9">
        <f t="shared" si="12"/>
        <v>0</v>
      </c>
      <c r="BQ26" s="8">
        <f t="shared" si="20"/>
        <v>13500</v>
      </c>
      <c r="BR26" s="8">
        <f t="shared" si="20"/>
        <v>7700</v>
      </c>
      <c r="BS26" s="8">
        <f t="shared" si="20"/>
        <v>0</v>
      </c>
      <c r="BT26" s="8">
        <f t="shared" si="21"/>
        <v>21200</v>
      </c>
      <c r="BV26" s="8">
        <f t="shared" si="22"/>
        <v>13534</v>
      </c>
      <c r="BW26" s="8">
        <f t="shared" si="23"/>
        <v>7700</v>
      </c>
      <c r="BX26" s="8">
        <f t="shared" si="23"/>
        <v>0</v>
      </c>
      <c r="BY26" s="8">
        <f t="shared" si="24"/>
        <v>21234</v>
      </c>
      <c r="BZ26" s="47"/>
      <c r="CA26" s="110">
        <f t="shared" si="25"/>
        <v>13534</v>
      </c>
      <c r="CB26" s="86">
        <f t="shared" si="25"/>
        <v>7700</v>
      </c>
      <c r="CC26" s="111">
        <f t="shared" si="26"/>
        <v>0</v>
      </c>
      <c r="CD26" s="112">
        <f t="shared" si="27"/>
        <v>21234</v>
      </c>
      <c r="CF26" s="6" t="s">
        <v>34</v>
      </c>
      <c r="CG26" s="238" t="s">
        <v>36</v>
      </c>
      <c r="CH26" s="239"/>
      <c r="CI26" s="239"/>
      <c r="CJ26" s="240"/>
      <c r="CK26" s="7" t="str">
        <f>IF(OR(AND(COUNTA($C$23:$H$23)&lt;&gt;0,COUNTA($S$23:$AD$23)=0),AND(COUNTA($C$24:$H$24)&lt;&gt;0,COUNTA($S$24:$AD$24)=0),AND(COUNTA($C$25:$H$25)&lt;&gt;0,COUNTA($S$25:$AD$25)=0),AND(COUNTA($C$26:$H$26)&lt;&gt;0,COUNTA($S$26:$AD$26)=0),AND(COUNTA($C$27:$H$27)&lt;&gt;0,COUNTA($S$27:$AD$27)=0),AND(COUNTA($C$28:$H$28)&lt;&gt;0,COUNTA($S$28:$AD$28)=0),AND(COUNTA($C$29:$H$29)&lt;&gt;0,COUNTA($S$29:$AD$29)=0),AND(COUNTA($C$30:$H$30)&lt;&gt;0,COUNTA($S$30:$AD$30)=0),AND(COUNTA($C$31:$H$31)&lt;&gt;0,COUNTA($S$31:$AD$31)=0),AND(COUNTA($C$32:$H$32)&lt;&gt;0,COUNTA($S$32:$AD$32)=0),),"○","")</f>
        <v/>
      </c>
      <c r="CL26" s="40" t="str">
        <f>IF(OR($CM26=TRUE,$CK26=""),"","［加入月数(個人別)が入力されていない加入者がいます］")</f>
        <v/>
      </c>
      <c r="CM26" s="100" t="b">
        <v>0</v>
      </c>
    </row>
    <row r="27" spans="1:91" ht="19.95" customHeight="1">
      <c r="A27" s="14">
        <v>5</v>
      </c>
      <c r="B27" s="55" t="s">
        <v>123</v>
      </c>
      <c r="C27" s="13">
        <v>0</v>
      </c>
      <c r="D27" s="12">
        <v>0</v>
      </c>
      <c r="E27" s="19">
        <v>0</v>
      </c>
      <c r="F27" s="13">
        <v>24400</v>
      </c>
      <c r="G27" s="12">
        <v>15400</v>
      </c>
      <c r="H27" s="19"/>
      <c r="I27" s="48"/>
      <c r="J27" s="242"/>
      <c r="K27" s="245"/>
      <c r="L27" s="48"/>
      <c r="M27" s="51"/>
      <c r="N27" s="37">
        <f t="shared" si="0"/>
        <v>12200</v>
      </c>
      <c r="O27" s="8">
        <f t="shared" si="0"/>
        <v>7700</v>
      </c>
      <c r="P27" s="8">
        <f t="shared" si="1"/>
        <v>0</v>
      </c>
      <c r="Q27" s="6">
        <f t="shared" si="13"/>
        <v>2</v>
      </c>
      <c r="S27" s="33" t="s">
        <v>115</v>
      </c>
      <c r="T27" s="34" t="s">
        <v>115</v>
      </c>
      <c r="U27" s="34" t="s">
        <v>115</v>
      </c>
      <c r="V27" s="34" t="s">
        <v>115</v>
      </c>
      <c r="W27" s="34" t="s">
        <v>115</v>
      </c>
      <c r="X27" s="34" t="s">
        <v>115</v>
      </c>
      <c r="Y27" s="34" t="s">
        <v>115</v>
      </c>
      <c r="Z27" s="34" t="s">
        <v>115</v>
      </c>
      <c r="AA27" s="34" t="s">
        <v>115</v>
      </c>
      <c r="AB27" s="34" t="s">
        <v>115</v>
      </c>
      <c r="AC27" s="34" t="s">
        <v>115</v>
      </c>
      <c r="AD27" s="57" t="s">
        <v>115</v>
      </c>
      <c r="AE27" s="6">
        <f t="shared" si="14"/>
        <v>12</v>
      </c>
      <c r="AF27" s="14">
        <f t="shared" si="28"/>
        <v>0</v>
      </c>
      <c r="AG27" s="90">
        <f t="shared" si="15"/>
        <v>12</v>
      </c>
      <c r="AH27" s="6">
        <f t="shared" si="16"/>
        <v>12</v>
      </c>
      <c r="AI27" s="6">
        <f t="shared" si="17"/>
        <v>0</v>
      </c>
      <c r="AJ27" s="6">
        <f t="shared" si="18"/>
        <v>0</v>
      </c>
      <c r="AK27" s="91">
        <f t="shared" si="19"/>
        <v>0</v>
      </c>
      <c r="AL27" s="3"/>
      <c r="AM27" s="8">
        <f t="shared" si="3"/>
        <v>12200</v>
      </c>
      <c r="AN27" s="8">
        <f t="shared" si="4"/>
        <v>7700</v>
      </c>
      <c r="AO27" s="8">
        <f t="shared" si="4"/>
        <v>0</v>
      </c>
      <c r="AQ27" s="8">
        <f t="shared" si="5"/>
        <v>12200</v>
      </c>
      <c r="AR27" s="8">
        <f t="shared" si="6"/>
        <v>7700</v>
      </c>
      <c r="AS27" s="8">
        <f t="shared" si="7"/>
        <v>0</v>
      </c>
      <c r="AU27" s="26">
        <f>IF(S27&lt;&gt;"",$C$17/AU$34/12*IF(AND($J$23="○",$K$23="",COUNTIF($AU$34:AU$34,1)&lt;&gt;0),1/2,IF(AND($J$23="",$K$23="○",COUNTIF($AU$34:AU$34,1)&lt;&gt;0),3/4,1)))</f>
        <v>112.5</v>
      </c>
      <c r="AV27" s="26">
        <f>IF(T27&lt;&gt;"",$C$17/AV$34/12*IF(AND($J$23="○",$K$23="",COUNTIF($AU$34:AV$34,1)&lt;&gt;0),1/2,IF(AND($J$23="",$K$23="○",COUNTIF($AU$34:AV$34,1)&lt;&gt;0),3/4,1)))</f>
        <v>112.5</v>
      </c>
      <c r="AW27" s="26">
        <f>IF(U27&lt;&gt;"",$C$17/AW$34/12*IF(AND($J$23="○",$K$23="",COUNTIF($AU$34:AW$34,1)&lt;&gt;0),1/2,IF(AND($J$23="",$K$23="○",COUNTIF($AU$34:AW$34,1)&lt;&gt;0),3/4,1)))</f>
        <v>112.5</v>
      </c>
      <c r="AX27" s="26">
        <f>IF(V27&lt;&gt;"",$C$17/AX$34/12*IF(AND($J$23="○",$K$23="",COUNTIF($AU$34:AX$34,1)&lt;&gt;0),1/2,IF(AND($J$23="",$K$23="○",COUNTIF($AU$34:AX$34,1)&lt;&gt;0),3/4,1)))</f>
        <v>112.5</v>
      </c>
      <c r="AY27" s="26">
        <f>IF(W27&lt;&gt;"",$C$17/AY$34/12*IF(AND($J$23="○",$K$23="",COUNTIF($AU$34:AY$34,1)&lt;&gt;0),1/2,IF(AND($J$23="",$K$23="○",COUNTIF($AU$34:AY$34,1)&lt;&gt;0),3/4,1)))</f>
        <v>112.5</v>
      </c>
      <c r="AZ27" s="26">
        <f>IF(X27&lt;&gt;"",$C$17/AZ$34/12*IF(AND($J$23="○",$K$23="",COUNTIF($AU$34:AZ$34,1)&lt;&gt;0),1/2,IF(AND($J$23="",$K$23="○",COUNTIF($AU$34:AZ$34,1)&lt;&gt;0),3/4,1)))</f>
        <v>112.5</v>
      </c>
      <c r="BA27" s="26">
        <f>IF(Y27&lt;&gt;"",$C$17/BA$34/12*IF(AND($J$23="○",$K$23="",COUNTIF($AU$34:BA$34,1)&lt;&gt;0),1/2,IF(AND($J$23="",$K$23="○",COUNTIF($AU$34:BA$34,1)&lt;&gt;0),3/4,1)))</f>
        <v>112.5</v>
      </c>
      <c r="BB27" s="26">
        <f>IF(Z27&lt;&gt;"",$C$17/BB$34/12*IF(AND($J$23="○",$K$23="",COUNTIF($AU$34:BB$34,1)&lt;&gt;0),1/2,IF(AND($J$23="",$K$23="○",COUNTIF($AU$34:BB$34,1)&lt;&gt;0),3/4,1)))</f>
        <v>112.5</v>
      </c>
      <c r="BC27" s="26">
        <f>IF(AA27&lt;&gt;"",$C$17/BC$34/12*IF(AND($J$23="○",$K$23="",COUNTIF($AU$34:BC$34,1)&lt;&gt;0),1/2,IF(AND($J$23="",$K$23="○",COUNTIF($AU$34:BC$34,1)&lt;&gt;0),3/4,1)))</f>
        <v>112.5</v>
      </c>
      <c r="BD27" s="26">
        <f>IF(AB27&lt;&gt;"",$C$17/BD$34/12*IF(AND($J$23="○",$K$23="",COUNTIF($AU$34:BD$34,1)&lt;&gt;0),1/2,IF(AND($J$23="",$K$23="○",COUNTIF($AU$34:BD$34,1)&lt;&gt;0),3/4,1)))</f>
        <v>112.5</v>
      </c>
      <c r="BE27" s="26">
        <f>IF(AC27&lt;&gt;"",$C$17/BE$34/12*IF(AND($J$23="○",$K$23="",COUNTIF($AU$34:BE$34,1)&lt;&gt;0),1/2,IF(AND($J$23="",$K$23="○",COUNTIF($AU$34:BE$34,1)&lt;&gt;0),3/4,1)))</f>
        <v>112.5</v>
      </c>
      <c r="BF27" s="26">
        <f>IF(AD27&lt;&gt;"",$C$17/BF$34/12*IF(AND($J$23="○",$K$23="",COUNTIF($AU$34:BF$34,1)&lt;&gt;0),1/2,IF(AND($J$23="",$K$23="○",COUNTIF($AU$34:BF$34,1)&lt;&gt;0),3/4,1)))</f>
        <v>112.5</v>
      </c>
      <c r="BG27" s="27">
        <f t="shared" si="8"/>
        <v>1350</v>
      </c>
      <c r="BI27" s="8">
        <f t="shared" si="9"/>
        <v>13550</v>
      </c>
      <c r="BJ27" s="9">
        <f t="shared" si="10"/>
        <v>7700</v>
      </c>
      <c r="BK27" s="9">
        <f t="shared" si="11"/>
        <v>0</v>
      </c>
      <c r="BM27" s="8">
        <f t="shared" si="12"/>
        <v>13500</v>
      </c>
      <c r="BN27" s="9">
        <f t="shared" si="12"/>
        <v>7700</v>
      </c>
      <c r="BO27" s="9">
        <f t="shared" si="12"/>
        <v>0</v>
      </c>
      <c r="BQ27" s="8">
        <f t="shared" si="20"/>
        <v>13500</v>
      </c>
      <c r="BR27" s="8">
        <f t="shared" si="20"/>
        <v>7700</v>
      </c>
      <c r="BS27" s="8">
        <f t="shared" si="20"/>
        <v>0</v>
      </c>
      <c r="BT27" s="8">
        <f t="shared" si="21"/>
        <v>21200</v>
      </c>
      <c r="BV27" s="8">
        <f t="shared" si="22"/>
        <v>13534</v>
      </c>
      <c r="BW27" s="8">
        <f t="shared" si="23"/>
        <v>7700</v>
      </c>
      <c r="BX27" s="8">
        <f t="shared" si="23"/>
        <v>0</v>
      </c>
      <c r="BY27" s="8">
        <f t="shared" si="24"/>
        <v>21234</v>
      </c>
      <c r="BZ27" s="47"/>
      <c r="CA27" s="110">
        <f t="shared" si="25"/>
        <v>13534</v>
      </c>
      <c r="CB27" s="86">
        <f t="shared" si="25"/>
        <v>7700</v>
      </c>
      <c r="CC27" s="111">
        <f t="shared" si="26"/>
        <v>0</v>
      </c>
      <c r="CD27" s="112">
        <f t="shared" si="27"/>
        <v>21234</v>
      </c>
      <c r="CF27" s="6" t="s">
        <v>37</v>
      </c>
      <c r="CG27" s="238" t="s">
        <v>44</v>
      </c>
      <c r="CH27" s="239"/>
      <c r="CI27" s="239"/>
      <c r="CJ27" s="240"/>
      <c r="CK27" s="7" t="str" cm="1">
        <f t="array" ref="CK27">IF(OR(AND($C$23:$H$23="",COUNTA($S$23:$AD$23)&lt;&gt;0),AND($C$24:$H$24="",COUNTA($S$24:$AD$24)&lt;&gt;0),AND($C$25:$H$25="",COUNTA($S$25:$AD$25)&lt;&gt;0),AND($C$26:$H$26="",COUNTA($S$26:$AD$26)&lt;&gt;0),AND($C$27:$H$27="",COUNTA($S$27:$AD$27)&lt;&gt;0),AND($C$28:$H$28="",COUNTA($S$28:$AD$28)&lt;&gt;0),AND($C$29:$H$29="",COUNTA($S$29:$AD$29)&lt;&gt;0),AND($C$30:$H$30="",COUNTA($S$30:$AD$30)&lt;&gt;0),AND($C$31:$H$31="",COUNTA($S$31:$AD$31)&lt;&gt;0),AND($C$32:$H$32="",COUNTA($S$32:$AD$32)&lt;&gt;0)),"○","")</f>
        <v/>
      </c>
      <c r="CL27" s="40" t="str">
        <f>IF(OR($CM27=TRUE,$CK27=""),"","［保険料が入力されていない加入者がいます］")</f>
        <v/>
      </c>
      <c r="CM27" s="100" t="b">
        <v>0</v>
      </c>
    </row>
    <row r="28" spans="1:91" ht="19.95" customHeight="1">
      <c r="A28" s="14">
        <v>6</v>
      </c>
      <c r="B28" s="55"/>
      <c r="C28" s="13"/>
      <c r="D28" s="12"/>
      <c r="E28" s="19"/>
      <c r="F28" s="13"/>
      <c r="G28" s="12"/>
      <c r="H28" s="19"/>
      <c r="I28" s="48"/>
      <c r="J28" s="242"/>
      <c r="K28" s="245"/>
      <c r="L28" s="48"/>
      <c r="M28" s="51"/>
      <c r="N28" s="37">
        <f t="shared" si="0"/>
        <v>0</v>
      </c>
      <c r="O28" s="8">
        <f t="shared" si="0"/>
        <v>0</v>
      </c>
      <c r="P28" s="8">
        <f t="shared" si="1"/>
        <v>0</v>
      </c>
      <c r="Q28" s="6">
        <f t="shared" si="13"/>
        <v>0</v>
      </c>
      <c r="S28" s="33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57"/>
      <c r="AE28" s="6">
        <f t="shared" si="14"/>
        <v>0</v>
      </c>
      <c r="AF28" s="14">
        <f t="shared" si="28"/>
        <v>0</v>
      </c>
      <c r="AG28" s="90">
        <f t="shared" si="15"/>
        <v>0</v>
      </c>
      <c r="AH28" s="6">
        <f t="shared" si="16"/>
        <v>0</v>
      </c>
      <c r="AI28" s="6">
        <f t="shared" si="17"/>
        <v>0</v>
      </c>
      <c r="AJ28" s="6">
        <f t="shared" si="18"/>
        <v>0</v>
      </c>
      <c r="AK28" s="91">
        <f t="shared" si="19"/>
        <v>0</v>
      </c>
      <c r="AL28" s="3"/>
      <c r="AM28" s="8">
        <f t="shared" si="3"/>
        <v>0</v>
      </c>
      <c r="AN28" s="8">
        <f t="shared" si="4"/>
        <v>0</v>
      </c>
      <c r="AO28" s="8">
        <f t="shared" si="4"/>
        <v>0</v>
      </c>
      <c r="AQ28" s="8">
        <f t="shared" si="5"/>
        <v>0</v>
      </c>
      <c r="AR28" s="8">
        <f t="shared" si="6"/>
        <v>0</v>
      </c>
      <c r="AS28" s="8">
        <f t="shared" si="7"/>
        <v>0</v>
      </c>
      <c r="AU28" s="26" t="b">
        <f>IF(S28&lt;&gt;"",$C$17/AU$34/12*IF(AND($J$23="○",$K$23="",COUNTIF($AU$34:AU$34,1)&lt;&gt;0),1/2,IF(AND($J$23="",$K$23="○",COUNTIF($AU$34:AU$34,1)&lt;&gt;0),3/4,1)))</f>
        <v>0</v>
      </c>
      <c r="AV28" s="26" t="b">
        <f>IF(T28&lt;&gt;"",$C$17/AV$34/12*IF(AND($J$23="○",$K$23="",COUNTIF($AU$34:AV$34,1)&lt;&gt;0),1/2,IF(AND($J$23="",$K$23="○",COUNTIF($AU$34:AV$34,1)&lt;&gt;0),3/4,1)))</f>
        <v>0</v>
      </c>
      <c r="AW28" s="26" t="b">
        <f>IF(U28&lt;&gt;"",$C$17/AW$34/12*IF(AND($J$23="○",$K$23="",COUNTIF($AU$34:AW$34,1)&lt;&gt;0),1/2,IF(AND($J$23="",$K$23="○",COUNTIF($AU$34:AW$34,1)&lt;&gt;0),3/4,1)))</f>
        <v>0</v>
      </c>
      <c r="AX28" s="26" t="b">
        <f>IF(V28&lt;&gt;"",$C$17/AX$34/12*IF(AND($J$23="○",$K$23="",COUNTIF($AU$34:AX$34,1)&lt;&gt;0),1/2,IF(AND($J$23="",$K$23="○",COUNTIF($AU$34:AX$34,1)&lt;&gt;0),3/4,1)))</f>
        <v>0</v>
      </c>
      <c r="AY28" s="26" t="b">
        <f>IF(W28&lt;&gt;"",$C$17/AY$34/12*IF(AND($J$23="○",$K$23="",COUNTIF($AU$34:AY$34,1)&lt;&gt;0),1/2,IF(AND($J$23="",$K$23="○",COUNTIF($AU$34:AY$34,1)&lt;&gt;0),3/4,1)))</f>
        <v>0</v>
      </c>
      <c r="AZ28" s="26" t="b">
        <f>IF(X28&lt;&gt;"",$C$17/AZ$34/12*IF(AND($J$23="○",$K$23="",COUNTIF($AU$34:AZ$34,1)&lt;&gt;0),1/2,IF(AND($J$23="",$K$23="○",COUNTIF($AU$34:AZ$34,1)&lt;&gt;0),3/4,1)))</f>
        <v>0</v>
      </c>
      <c r="BA28" s="26" t="b">
        <f>IF(Y28&lt;&gt;"",$C$17/BA$34/12*IF(AND($J$23="○",$K$23="",COUNTIF($AU$34:BA$34,1)&lt;&gt;0),1/2,IF(AND($J$23="",$K$23="○",COUNTIF($AU$34:BA$34,1)&lt;&gt;0),3/4,1)))</f>
        <v>0</v>
      </c>
      <c r="BB28" s="26" t="b">
        <f>IF(Z28&lt;&gt;"",$C$17/BB$34/12*IF(AND($J$23="○",$K$23="",COUNTIF($AU$34:BB$34,1)&lt;&gt;0),1/2,IF(AND($J$23="",$K$23="○",COUNTIF($AU$34:BB$34,1)&lt;&gt;0),3/4,1)))</f>
        <v>0</v>
      </c>
      <c r="BC28" s="26" t="b">
        <f>IF(AA28&lt;&gt;"",$C$17/BC$34/12*IF(AND($J$23="○",$K$23="",COUNTIF($AU$34:BC$34,1)&lt;&gt;0),1/2,IF(AND($J$23="",$K$23="○",COUNTIF($AU$34:BC$34,1)&lt;&gt;0),3/4,1)))</f>
        <v>0</v>
      </c>
      <c r="BD28" s="26" t="b">
        <f>IF(AB28&lt;&gt;"",$C$17/BD$34/12*IF(AND($J$23="○",$K$23="",COUNTIF($AU$34:BD$34,1)&lt;&gt;0),1/2,IF(AND($J$23="",$K$23="○",COUNTIF($AU$34:BD$34,1)&lt;&gt;0),3/4,1)))</f>
        <v>0</v>
      </c>
      <c r="BE28" s="26" t="b">
        <f>IF(AC28&lt;&gt;"",$C$17/BE$34/12*IF(AND($J$23="○",$K$23="",COUNTIF($AU$34:BE$34,1)&lt;&gt;0),1/2,IF(AND($J$23="",$K$23="○",COUNTIF($AU$34:BE$34,1)&lt;&gt;0),3/4,1)))</f>
        <v>0</v>
      </c>
      <c r="BF28" s="26" t="b">
        <f>IF(AD28&lt;&gt;"",$C$17/BF$34/12*IF(AND($J$23="○",$K$23="",COUNTIF($AU$34:BF$34,1)&lt;&gt;0),1/2,IF(AND($J$23="",$K$23="○",COUNTIF($AU$34:BF$34,1)&lt;&gt;0),3/4,1)))</f>
        <v>0</v>
      </c>
      <c r="BG28" s="27">
        <f t="shared" si="8"/>
        <v>0</v>
      </c>
      <c r="BI28" s="8">
        <f t="shared" si="9"/>
        <v>0</v>
      </c>
      <c r="BJ28" s="9">
        <f t="shared" si="10"/>
        <v>0</v>
      </c>
      <c r="BK28" s="9">
        <f t="shared" si="11"/>
        <v>0</v>
      </c>
      <c r="BM28" s="8">
        <f t="shared" si="12"/>
        <v>0</v>
      </c>
      <c r="BN28" s="9">
        <f t="shared" si="12"/>
        <v>0</v>
      </c>
      <c r="BO28" s="9">
        <f t="shared" si="12"/>
        <v>0</v>
      </c>
      <c r="BQ28" s="8">
        <f t="shared" si="20"/>
        <v>0</v>
      </c>
      <c r="BR28" s="8">
        <f t="shared" si="20"/>
        <v>0</v>
      </c>
      <c r="BS28" s="8">
        <f t="shared" si="20"/>
        <v>0</v>
      </c>
      <c r="BT28" s="8">
        <f t="shared" si="21"/>
        <v>0</v>
      </c>
      <c r="BV28" s="8">
        <f t="shared" si="22"/>
        <v>0</v>
      </c>
      <c r="BW28" s="8">
        <f t="shared" si="23"/>
        <v>0</v>
      </c>
      <c r="BX28" s="8">
        <f t="shared" si="23"/>
        <v>0</v>
      </c>
      <c r="BY28" s="8">
        <f t="shared" si="24"/>
        <v>0</v>
      </c>
      <c r="BZ28" s="47"/>
      <c r="CA28" s="110">
        <f t="shared" si="25"/>
        <v>0</v>
      </c>
      <c r="CB28" s="86">
        <f t="shared" si="25"/>
        <v>0</v>
      </c>
      <c r="CC28" s="111">
        <f t="shared" si="26"/>
        <v>0</v>
      </c>
      <c r="CD28" s="112">
        <f t="shared" si="27"/>
        <v>0</v>
      </c>
      <c r="CF28" s="6" t="s">
        <v>38</v>
      </c>
      <c r="CG28" s="238" t="s">
        <v>69</v>
      </c>
      <c r="CH28" s="239"/>
      <c r="CI28" s="239"/>
      <c r="CJ28" s="240"/>
      <c r="CK28" s="7" t="str">
        <f>IF(COUNTIF($CD$23:$CD$32,"&gt;0")=1,"○","")</f>
        <v/>
      </c>
      <c r="CL28" s="40" t="str">
        <f>IF(OR($CM28=TRUE,$CK28=""),"","［保険料が1人にしか賦課されていません］")</f>
        <v/>
      </c>
      <c r="CM28" s="100" t="b">
        <v>0</v>
      </c>
    </row>
    <row r="29" spans="1:91" ht="19.95" customHeight="1">
      <c r="A29" s="14">
        <v>7</v>
      </c>
      <c r="B29" s="55"/>
      <c r="C29" s="13"/>
      <c r="D29" s="12"/>
      <c r="E29" s="19"/>
      <c r="F29" s="13"/>
      <c r="G29" s="12"/>
      <c r="H29" s="19"/>
      <c r="I29" s="48"/>
      <c r="J29" s="242"/>
      <c r="K29" s="245"/>
      <c r="L29" s="48"/>
      <c r="M29" s="51"/>
      <c r="N29" s="37">
        <f t="shared" si="0"/>
        <v>0</v>
      </c>
      <c r="O29" s="8">
        <f t="shared" si="0"/>
        <v>0</v>
      </c>
      <c r="P29" s="8">
        <f t="shared" si="1"/>
        <v>0</v>
      </c>
      <c r="Q29" s="6">
        <f t="shared" si="13"/>
        <v>0</v>
      </c>
      <c r="S29" s="33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57"/>
      <c r="AE29" s="6">
        <f t="shared" si="14"/>
        <v>0</v>
      </c>
      <c r="AF29" s="14">
        <f t="shared" si="28"/>
        <v>0</v>
      </c>
      <c r="AG29" s="90">
        <f t="shared" si="15"/>
        <v>0</v>
      </c>
      <c r="AH29" s="6">
        <f t="shared" si="16"/>
        <v>0</v>
      </c>
      <c r="AI29" s="6">
        <f t="shared" si="17"/>
        <v>0</v>
      </c>
      <c r="AJ29" s="6">
        <f t="shared" si="18"/>
        <v>0</v>
      </c>
      <c r="AK29" s="91">
        <f t="shared" si="19"/>
        <v>0</v>
      </c>
      <c r="AL29" s="3"/>
      <c r="AM29" s="8">
        <f t="shared" si="3"/>
        <v>0</v>
      </c>
      <c r="AN29" s="8">
        <f t="shared" si="4"/>
        <v>0</v>
      </c>
      <c r="AO29" s="8">
        <f t="shared" si="4"/>
        <v>0</v>
      </c>
      <c r="AQ29" s="8">
        <f t="shared" si="5"/>
        <v>0</v>
      </c>
      <c r="AR29" s="8">
        <f t="shared" si="6"/>
        <v>0</v>
      </c>
      <c r="AS29" s="8">
        <f t="shared" si="7"/>
        <v>0</v>
      </c>
      <c r="AU29" s="26" t="b">
        <f>IF(S29&lt;&gt;"",$C$17/AU$34/12*IF(AND($J$23="○",$K$23="",COUNTIF($AU$34:AU$34,1)&lt;&gt;0),1/2,IF(AND($J$23="",$K$23="○",COUNTIF($AU$34:AU$34,1)&lt;&gt;0),3/4,1)))</f>
        <v>0</v>
      </c>
      <c r="AV29" s="26" t="b">
        <f>IF(T29&lt;&gt;"",$C$17/AV$34/12*IF(AND($J$23="○",$K$23="",COUNTIF($AU$34:AV$34,1)&lt;&gt;0),1/2,IF(AND($J$23="",$K$23="○",COUNTIF($AU$34:AV$34,1)&lt;&gt;0),3/4,1)))</f>
        <v>0</v>
      </c>
      <c r="AW29" s="26" t="b">
        <f>IF(U29&lt;&gt;"",$C$17/AW$34/12*IF(AND($J$23="○",$K$23="",COUNTIF($AU$34:AW$34,1)&lt;&gt;0),1/2,IF(AND($J$23="",$K$23="○",COUNTIF($AU$34:AW$34,1)&lt;&gt;0),3/4,1)))</f>
        <v>0</v>
      </c>
      <c r="AX29" s="26" t="b">
        <f>IF(V29&lt;&gt;"",$C$17/AX$34/12*IF(AND($J$23="○",$K$23="",COUNTIF($AU$34:AX$34,1)&lt;&gt;0),1/2,IF(AND($J$23="",$K$23="○",COUNTIF($AU$34:AX$34,1)&lt;&gt;0),3/4,1)))</f>
        <v>0</v>
      </c>
      <c r="AY29" s="26" t="b">
        <f>IF(W29&lt;&gt;"",$C$17/AY$34/12*IF(AND($J$23="○",$K$23="",COUNTIF($AU$34:AY$34,1)&lt;&gt;0),1/2,IF(AND($J$23="",$K$23="○",COUNTIF($AU$34:AY$34,1)&lt;&gt;0),3/4,1)))</f>
        <v>0</v>
      </c>
      <c r="AZ29" s="26" t="b">
        <f>IF(X29&lt;&gt;"",$C$17/AZ$34/12*IF(AND($J$23="○",$K$23="",COUNTIF($AU$34:AZ$34,1)&lt;&gt;0),1/2,IF(AND($J$23="",$K$23="○",COUNTIF($AU$34:AZ$34,1)&lt;&gt;0),3/4,1)))</f>
        <v>0</v>
      </c>
      <c r="BA29" s="26" t="b">
        <f>IF(Y29&lt;&gt;"",$C$17/BA$34/12*IF(AND($J$23="○",$K$23="",COUNTIF($AU$34:BA$34,1)&lt;&gt;0),1/2,IF(AND($J$23="",$K$23="○",COUNTIF($AU$34:BA$34,1)&lt;&gt;0),3/4,1)))</f>
        <v>0</v>
      </c>
      <c r="BB29" s="26" t="b">
        <f>IF(Z29&lt;&gt;"",$C$17/BB$34/12*IF(AND($J$23="○",$K$23="",COUNTIF($AU$34:BB$34,1)&lt;&gt;0),1/2,IF(AND($J$23="",$K$23="○",COUNTIF($AU$34:BB$34,1)&lt;&gt;0),3/4,1)))</f>
        <v>0</v>
      </c>
      <c r="BC29" s="26" t="b">
        <f>IF(AA29&lt;&gt;"",$C$17/BC$34/12*IF(AND($J$23="○",$K$23="",COUNTIF($AU$34:BC$34,1)&lt;&gt;0),1/2,IF(AND($J$23="",$K$23="○",COUNTIF($AU$34:BC$34,1)&lt;&gt;0),3/4,1)))</f>
        <v>0</v>
      </c>
      <c r="BD29" s="26" t="b">
        <f>IF(AB29&lt;&gt;"",$C$17/BD$34/12*IF(AND($J$23="○",$K$23="",COUNTIF($AU$34:BD$34,1)&lt;&gt;0),1/2,IF(AND($J$23="",$K$23="○",COUNTIF($AU$34:BD$34,1)&lt;&gt;0),3/4,1)))</f>
        <v>0</v>
      </c>
      <c r="BE29" s="26" t="b">
        <f>IF(AC29&lt;&gt;"",$C$17/BE$34/12*IF(AND($J$23="○",$K$23="",COUNTIF($AU$34:BE$34,1)&lt;&gt;0),1/2,IF(AND($J$23="",$K$23="○",COUNTIF($AU$34:BE$34,1)&lt;&gt;0),3/4,1)))</f>
        <v>0</v>
      </c>
      <c r="BF29" s="26" t="b">
        <f>IF(AD29&lt;&gt;"",$C$17/BF$34/12*IF(AND($J$23="○",$K$23="",COUNTIF($AU$34:BF$34,1)&lt;&gt;0),1/2,IF(AND($J$23="",$K$23="○",COUNTIF($AU$34:BF$34,1)&lt;&gt;0),3/4,1)))</f>
        <v>0</v>
      </c>
      <c r="BG29" s="27">
        <f t="shared" si="8"/>
        <v>0</v>
      </c>
      <c r="BI29" s="8">
        <f t="shared" si="9"/>
        <v>0</v>
      </c>
      <c r="BJ29" s="9">
        <f t="shared" si="10"/>
        <v>0</v>
      </c>
      <c r="BK29" s="9">
        <f t="shared" si="11"/>
        <v>0</v>
      </c>
      <c r="BM29" s="8">
        <f t="shared" si="12"/>
        <v>0</v>
      </c>
      <c r="BN29" s="9">
        <f t="shared" si="12"/>
        <v>0</v>
      </c>
      <c r="BO29" s="9">
        <f t="shared" si="12"/>
        <v>0</v>
      </c>
      <c r="BQ29" s="8">
        <f t="shared" si="20"/>
        <v>0</v>
      </c>
      <c r="BR29" s="8">
        <f t="shared" si="20"/>
        <v>0</v>
      </c>
      <c r="BS29" s="8">
        <f t="shared" si="20"/>
        <v>0</v>
      </c>
      <c r="BT29" s="8">
        <f t="shared" si="21"/>
        <v>0</v>
      </c>
      <c r="BV29" s="8">
        <f t="shared" si="22"/>
        <v>0</v>
      </c>
      <c r="BW29" s="8">
        <f t="shared" si="23"/>
        <v>0</v>
      </c>
      <c r="BX29" s="8">
        <f t="shared" si="23"/>
        <v>0</v>
      </c>
      <c r="BY29" s="8">
        <f t="shared" si="24"/>
        <v>0</v>
      </c>
      <c r="BZ29" s="47"/>
      <c r="CA29" s="110">
        <f t="shared" si="25"/>
        <v>0</v>
      </c>
      <c r="CB29" s="86">
        <f t="shared" si="25"/>
        <v>0</v>
      </c>
      <c r="CC29" s="111">
        <f t="shared" si="26"/>
        <v>0</v>
      </c>
      <c r="CD29" s="112">
        <f t="shared" si="27"/>
        <v>0</v>
      </c>
      <c r="CF29" s="6" t="s">
        <v>39</v>
      </c>
      <c r="CG29" s="238" t="s">
        <v>47</v>
      </c>
      <c r="CH29" s="239"/>
      <c r="CI29" s="239"/>
      <c r="CJ29" s="240"/>
      <c r="CK29" s="7" t="str">
        <f>IF(OR(AND($E$23&gt;0,$H$23=0),AND($E$24&gt;0,$H$24=0),AND($E$25&gt;0,$H$25=0),AND($E$26&gt;0,$H$26=0),AND($E$27&gt;0,$H$27=0),AND($E$28&gt;0,$H$28=0),AND($E$29&gt;0,$H$29=0),AND($E$30&gt;0,$H$30=0),AND($E$31&gt;0,$H$31=0),AND($E$32&gt;0,$H$32=0)),"○","")</f>
        <v/>
      </c>
      <c r="CL29" s="40" t="str">
        <f>IF(OR($CM29=TRUE,$CK29=""),"","［所得割額または均等割額の介護分に誤りがあります］")</f>
        <v/>
      </c>
      <c r="CM29" s="100" t="b">
        <v>0</v>
      </c>
    </row>
    <row r="30" spans="1:91" ht="19.95" customHeight="1">
      <c r="A30" s="14">
        <v>8</v>
      </c>
      <c r="B30" s="55"/>
      <c r="C30" s="13"/>
      <c r="D30" s="12"/>
      <c r="E30" s="19"/>
      <c r="F30" s="13"/>
      <c r="G30" s="12"/>
      <c r="H30" s="19"/>
      <c r="I30" s="48"/>
      <c r="J30" s="242"/>
      <c r="K30" s="245"/>
      <c r="L30" s="48"/>
      <c r="M30" s="51"/>
      <c r="N30" s="37">
        <f t="shared" si="0"/>
        <v>0</v>
      </c>
      <c r="O30" s="8">
        <f t="shared" si="0"/>
        <v>0</v>
      </c>
      <c r="P30" s="8">
        <f t="shared" si="1"/>
        <v>0</v>
      </c>
      <c r="Q30" s="6">
        <f t="shared" si="13"/>
        <v>0</v>
      </c>
      <c r="S30" s="33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57"/>
      <c r="AE30" s="6">
        <f t="shared" si="14"/>
        <v>0</v>
      </c>
      <c r="AF30" s="14">
        <f t="shared" si="28"/>
        <v>0</v>
      </c>
      <c r="AG30" s="90">
        <f t="shared" si="15"/>
        <v>0</v>
      </c>
      <c r="AH30" s="6">
        <f t="shared" si="16"/>
        <v>0</v>
      </c>
      <c r="AI30" s="6">
        <f t="shared" si="17"/>
        <v>0</v>
      </c>
      <c r="AJ30" s="6">
        <f t="shared" si="18"/>
        <v>0</v>
      </c>
      <c r="AK30" s="91">
        <f t="shared" si="19"/>
        <v>0</v>
      </c>
      <c r="AL30" s="3"/>
      <c r="AM30" s="8">
        <f t="shared" si="3"/>
        <v>0</v>
      </c>
      <c r="AN30" s="8">
        <f t="shared" si="4"/>
        <v>0</v>
      </c>
      <c r="AO30" s="8">
        <f t="shared" si="4"/>
        <v>0</v>
      </c>
      <c r="AQ30" s="8">
        <f t="shared" si="5"/>
        <v>0</v>
      </c>
      <c r="AR30" s="8">
        <f t="shared" si="6"/>
        <v>0</v>
      </c>
      <c r="AS30" s="8">
        <f t="shared" si="7"/>
        <v>0</v>
      </c>
      <c r="AU30" s="26" t="b">
        <f>IF(S30&lt;&gt;"",$C$17/AU$34/12*IF(AND($J$23="○",$K$23="",COUNTIF($AU$34:AU$34,1)&lt;&gt;0),1/2,IF(AND($J$23="",$K$23="○",COUNTIF($AU$34:AU$34,1)&lt;&gt;0),3/4,1)))</f>
        <v>0</v>
      </c>
      <c r="AV30" s="26" t="b">
        <f>IF(T30&lt;&gt;"",$C$17/AV$34/12*IF(AND($J$23="○",$K$23="",COUNTIF($AU$34:AV$34,1)&lt;&gt;0),1/2,IF(AND($J$23="",$K$23="○",COUNTIF($AU$34:AV$34,1)&lt;&gt;0),3/4,1)))</f>
        <v>0</v>
      </c>
      <c r="AW30" s="26" t="b">
        <f>IF(U30&lt;&gt;"",$C$17/AW$34/12*IF(AND($J$23="○",$K$23="",COUNTIF($AU$34:AW$34,1)&lt;&gt;0),1/2,IF(AND($J$23="",$K$23="○",COUNTIF($AU$34:AW$34,1)&lt;&gt;0),3/4,1)))</f>
        <v>0</v>
      </c>
      <c r="AX30" s="26" t="b">
        <f>IF(V30&lt;&gt;"",$C$17/AX$34/12*IF(AND($J$23="○",$K$23="",COUNTIF($AU$34:AX$34,1)&lt;&gt;0),1/2,IF(AND($J$23="",$K$23="○",COUNTIF($AU$34:AX$34,1)&lt;&gt;0),3/4,1)))</f>
        <v>0</v>
      </c>
      <c r="AY30" s="26" t="b">
        <f>IF(W30&lt;&gt;"",$C$17/AY$34/12*IF(AND($J$23="○",$K$23="",COUNTIF($AU$34:AY$34,1)&lt;&gt;0),1/2,IF(AND($J$23="",$K$23="○",COUNTIF($AU$34:AY$34,1)&lt;&gt;0),3/4,1)))</f>
        <v>0</v>
      </c>
      <c r="AZ30" s="26" t="b">
        <f>IF(X30&lt;&gt;"",$C$17/AZ$34/12*IF(AND($J$23="○",$K$23="",COUNTIF($AU$34:AZ$34,1)&lt;&gt;0),1/2,IF(AND($J$23="",$K$23="○",COUNTIF($AU$34:AZ$34,1)&lt;&gt;0),3/4,1)))</f>
        <v>0</v>
      </c>
      <c r="BA30" s="26" t="b">
        <f>IF(Y30&lt;&gt;"",$C$17/BA$34/12*IF(AND($J$23="○",$K$23="",COUNTIF($AU$34:BA$34,1)&lt;&gt;0),1/2,IF(AND($J$23="",$K$23="○",COUNTIF($AU$34:BA$34,1)&lt;&gt;0),3/4,1)))</f>
        <v>0</v>
      </c>
      <c r="BB30" s="26" t="b">
        <f>IF(Z30&lt;&gt;"",$C$17/BB$34/12*IF(AND($J$23="○",$K$23="",COUNTIF($AU$34:BB$34,1)&lt;&gt;0),1/2,IF(AND($J$23="",$K$23="○",COUNTIF($AU$34:BB$34,1)&lt;&gt;0),3/4,1)))</f>
        <v>0</v>
      </c>
      <c r="BC30" s="26" t="b">
        <f>IF(AA30&lt;&gt;"",$C$17/BC$34/12*IF(AND($J$23="○",$K$23="",COUNTIF($AU$34:BC$34,1)&lt;&gt;0),1/2,IF(AND($J$23="",$K$23="○",COUNTIF($AU$34:BC$34,1)&lt;&gt;0),3/4,1)))</f>
        <v>0</v>
      </c>
      <c r="BD30" s="26" t="b">
        <f>IF(AB30&lt;&gt;"",$C$17/BD$34/12*IF(AND($J$23="○",$K$23="",COUNTIF($AU$34:BD$34,1)&lt;&gt;0),1/2,IF(AND($J$23="",$K$23="○",COUNTIF($AU$34:BD$34,1)&lt;&gt;0),3/4,1)))</f>
        <v>0</v>
      </c>
      <c r="BE30" s="26" t="b">
        <f>IF(AC30&lt;&gt;"",$C$17/BE$34/12*IF(AND($J$23="○",$K$23="",COUNTIF($AU$34:BE$34,1)&lt;&gt;0),1/2,IF(AND($J$23="",$K$23="○",COUNTIF($AU$34:BE$34,1)&lt;&gt;0),3/4,1)))</f>
        <v>0</v>
      </c>
      <c r="BF30" s="26" t="b">
        <f>IF(AD30&lt;&gt;"",$C$17/BF$34/12*IF(AND($J$23="○",$K$23="",COUNTIF($AU$34:BF$34,1)&lt;&gt;0),1/2,IF(AND($J$23="",$K$23="○",COUNTIF($AU$34:BF$34,1)&lt;&gt;0),3/4,1)))</f>
        <v>0</v>
      </c>
      <c r="BG30" s="27">
        <f t="shared" si="8"/>
        <v>0</v>
      </c>
      <c r="BI30" s="8">
        <f t="shared" si="9"/>
        <v>0</v>
      </c>
      <c r="BJ30" s="9">
        <f t="shared" si="10"/>
        <v>0</v>
      </c>
      <c r="BK30" s="9">
        <f t="shared" si="11"/>
        <v>0</v>
      </c>
      <c r="BM30" s="8">
        <f t="shared" si="12"/>
        <v>0</v>
      </c>
      <c r="BN30" s="9">
        <f t="shared" si="12"/>
        <v>0</v>
      </c>
      <c r="BO30" s="9">
        <f t="shared" si="12"/>
        <v>0</v>
      </c>
      <c r="BQ30" s="8">
        <f t="shared" si="20"/>
        <v>0</v>
      </c>
      <c r="BR30" s="8">
        <f t="shared" si="20"/>
        <v>0</v>
      </c>
      <c r="BS30" s="8">
        <f t="shared" si="20"/>
        <v>0</v>
      </c>
      <c r="BT30" s="8">
        <f t="shared" si="21"/>
        <v>0</v>
      </c>
      <c r="BV30" s="8">
        <f t="shared" si="22"/>
        <v>0</v>
      </c>
      <c r="BW30" s="8">
        <f t="shared" si="23"/>
        <v>0</v>
      </c>
      <c r="BX30" s="8">
        <f t="shared" si="23"/>
        <v>0</v>
      </c>
      <c r="BY30" s="8">
        <f t="shared" si="24"/>
        <v>0</v>
      </c>
      <c r="BZ30" s="47"/>
      <c r="CA30" s="110">
        <f t="shared" si="25"/>
        <v>0</v>
      </c>
      <c r="CB30" s="86">
        <f t="shared" si="25"/>
        <v>0</v>
      </c>
      <c r="CC30" s="111">
        <f t="shared" si="26"/>
        <v>0</v>
      </c>
      <c r="CD30" s="112">
        <f t="shared" si="27"/>
        <v>0</v>
      </c>
      <c r="CF30" s="6" t="s">
        <v>43</v>
      </c>
      <c r="CG30" s="238" t="s">
        <v>51</v>
      </c>
      <c r="CH30" s="239"/>
      <c r="CI30" s="239"/>
      <c r="CJ30" s="240"/>
      <c r="CK30" s="7" t="str">
        <f>IF(OR(AND($H$23&gt;0,SUM($AK$23,$AI$23)=0),AND($H$24&gt;0,SUM($AK$24,$AI$24)=0),AND($H$25&gt;0,SUM($AK$25,$AI$25)=0),AND($H$26&gt;0,SUM($AK$26,$AI$26)=0),AND($H$27&gt;0,SUM($AK$27,$AI$27)=0),AND($H$28&gt;0,SUM($AK$28,$AI$28)=0),AND($H$29&gt;0,SUM($AK$29,$AI$29)=0),AND($H$30&gt;0,SUM($AK$30,$AI$30)=0),AND($H$31&gt;0,SUM($AK$31,$AI$31)=0),AND($H$32&gt;0,SUM($AK$32,$AI$32)=0)),"○","")</f>
        <v/>
      </c>
      <c r="CL30" s="40" t="str">
        <f>IF(OR($CM30=TRUE,$CK30=""),"","［均等割額(介護分)と加入月数(個人別)の内容(◆)が一致しません］")</f>
        <v/>
      </c>
      <c r="CM30" s="100" t="b">
        <v>0</v>
      </c>
    </row>
    <row r="31" spans="1:91" ht="19.95" customHeight="1">
      <c r="A31" s="14">
        <v>9</v>
      </c>
      <c r="B31" s="55"/>
      <c r="C31" s="13"/>
      <c r="D31" s="12"/>
      <c r="E31" s="19"/>
      <c r="F31" s="13"/>
      <c r="G31" s="12"/>
      <c r="H31" s="19"/>
      <c r="I31" s="48"/>
      <c r="J31" s="242"/>
      <c r="K31" s="245"/>
      <c r="L31" s="48"/>
      <c r="M31" s="51"/>
      <c r="N31" s="37">
        <f t="shared" si="0"/>
        <v>0</v>
      </c>
      <c r="O31" s="8">
        <f t="shared" si="0"/>
        <v>0</v>
      </c>
      <c r="P31" s="8">
        <f t="shared" si="1"/>
        <v>0</v>
      </c>
      <c r="Q31" s="6">
        <f t="shared" si="13"/>
        <v>0</v>
      </c>
      <c r="S31" s="33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57"/>
      <c r="AE31" s="6">
        <f t="shared" si="14"/>
        <v>0</v>
      </c>
      <c r="AF31" s="14">
        <f t="shared" si="28"/>
        <v>0</v>
      </c>
      <c r="AG31" s="90">
        <f t="shared" si="15"/>
        <v>0</v>
      </c>
      <c r="AH31" s="6">
        <f t="shared" si="16"/>
        <v>0</v>
      </c>
      <c r="AI31" s="6">
        <f t="shared" si="17"/>
        <v>0</v>
      </c>
      <c r="AJ31" s="6">
        <f t="shared" si="18"/>
        <v>0</v>
      </c>
      <c r="AK31" s="91">
        <f t="shared" si="19"/>
        <v>0</v>
      </c>
      <c r="AL31" s="3"/>
      <c r="AM31" s="8">
        <f t="shared" si="3"/>
        <v>0</v>
      </c>
      <c r="AN31" s="8">
        <f t="shared" si="4"/>
        <v>0</v>
      </c>
      <c r="AO31" s="8">
        <f t="shared" si="4"/>
        <v>0</v>
      </c>
      <c r="AQ31" s="8">
        <f t="shared" si="5"/>
        <v>0</v>
      </c>
      <c r="AR31" s="8">
        <f t="shared" si="6"/>
        <v>0</v>
      </c>
      <c r="AS31" s="8">
        <f t="shared" si="7"/>
        <v>0</v>
      </c>
      <c r="AU31" s="26" t="b">
        <f>IF(S31&lt;&gt;"",$C$17/AU$34/12*IF(AND($J$23="○",$K$23="",COUNTIF($AU$34:AU$34,1)&lt;&gt;0),1/2,IF(AND($J$23="",$K$23="○",COUNTIF($AU$34:AU$34,1)&lt;&gt;0),3/4,1)))</f>
        <v>0</v>
      </c>
      <c r="AV31" s="26" t="b">
        <f>IF(T31&lt;&gt;"",$C$17/AV$34/12*IF(AND($J$23="○",$K$23="",COUNTIF($AU$34:AV$34,1)&lt;&gt;0),1/2,IF(AND($J$23="",$K$23="○",COUNTIF($AU$34:AV$34,1)&lt;&gt;0),3/4,1)))</f>
        <v>0</v>
      </c>
      <c r="AW31" s="26" t="b">
        <f>IF(U31&lt;&gt;"",$C$17/AW$34/12*IF(AND($J$23="○",$K$23="",COUNTIF($AU$34:AW$34,1)&lt;&gt;0),1/2,IF(AND($J$23="",$K$23="○",COUNTIF($AU$34:AW$34,1)&lt;&gt;0),3/4,1)))</f>
        <v>0</v>
      </c>
      <c r="AX31" s="26" t="b">
        <f>IF(V31&lt;&gt;"",$C$17/AX$34/12*IF(AND($J$23="○",$K$23="",COUNTIF($AU$34:AX$34,1)&lt;&gt;0),1/2,IF(AND($J$23="",$K$23="○",COUNTIF($AU$34:AX$34,1)&lt;&gt;0),3/4,1)))</f>
        <v>0</v>
      </c>
      <c r="AY31" s="26" t="b">
        <f>IF(W31&lt;&gt;"",$C$17/AY$34/12*IF(AND($J$23="○",$K$23="",COUNTIF($AU$34:AY$34,1)&lt;&gt;0),1/2,IF(AND($J$23="",$K$23="○",COUNTIF($AU$34:AY$34,1)&lt;&gt;0),3/4,1)))</f>
        <v>0</v>
      </c>
      <c r="AZ31" s="26" t="b">
        <f>IF(X31&lt;&gt;"",$C$17/AZ$34/12*IF(AND($J$23="○",$K$23="",COUNTIF($AU$34:AZ$34,1)&lt;&gt;0),1/2,IF(AND($J$23="",$K$23="○",COUNTIF($AU$34:AZ$34,1)&lt;&gt;0),3/4,1)))</f>
        <v>0</v>
      </c>
      <c r="BA31" s="26" t="b">
        <f>IF(Y31&lt;&gt;"",$C$17/BA$34/12*IF(AND($J$23="○",$K$23="",COUNTIF($AU$34:BA$34,1)&lt;&gt;0),1/2,IF(AND($J$23="",$K$23="○",COUNTIF($AU$34:BA$34,1)&lt;&gt;0),3/4,1)))</f>
        <v>0</v>
      </c>
      <c r="BB31" s="26" t="b">
        <f>IF(Z31&lt;&gt;"",$C$17/BB$34/12*IF(AND($J$23="○",$K$23="",COUNTIF($AU$34:BB$34,1)&lt;&gt;0),1/2,IF(AND($J$23="",$K$23="○",COUNTIF($AU$34:BB$34,1)&lt;&gt;0),3/4,1)))</f>
        <v>0</v>
      </c>
      <c r="BC31" s="26" t="b">
        <f>IF(AA31&lt;&gt;"",$C$17/BC$34/12*IF(AND($J$23="○",$K$23="",COUNTIF($AU$34:BC$34,1)&lt;&gt;0),1/2,IF(AND($J$23="",$K$23="○",COUNTIF($AU$34:BC$34,1)&lt;&gt;0),3/4,1)))</f>
        <v>0</v>
      </c>
      <c r="BD31" s="26" t="b">
        <f>IF(AB31&lt;&gt;"",$C$17/BD$34/12*IF(AND($J$23="○",$K$23="",COUNTIF($AU$34:BD$34,1)&lt;&gt;0),1/2,IF(AND($J$23="",$K$23="○",COUNTIF($AU$34:BD$34,1)&lt;&gt;0),3/4,1)))</f>
        <v>0</v>
      </c>
      <c r="BE31" s="26" t="b">
        <f>IF(AC31&lt;&gt;"",$C$17/BE$34/12*IF(AND($J$23="○",$K$23="",COUNTIF($AU$34:BE$34,1)&lt;&gt;0),1/2,IF(AND($J$23="",$K$23="○",COUNTIF($AU$34:BE$34,1)&lt;&gt;0),3/4,1)))</f>
        <v>0</v>
      </c>
      <c r="BF31" s="26" t="b">
        <f>IF(AD31&lt;&gt;"",$C$17/BF$34/12*IF(AND($J$23="○",$K$23="",COUNTIF($AU$34:BF$34,1)&lt;&gt;0),1/2,IF(AND($J$23="",$K$23="○",COUNTIF($AU$34:BF$34,1)&lt;&gt;0),3/4,1)))</f>
        <v>0</v>
      </c>
      <c r="BG31" s="27">
        <f t="shared" si="8"/>
        <v>0</v>
      </c>
      <c r="BI31" s="8">
        <f t="shared" si="9"/>
        <v>0</v>
      </c>
      <c r="BJ31" s="9">
        <f t="shared" si="10"/>
        <v>0</v>
      </c>
      <c r="BK31" s="9">
        <f t="shared" si="11"/>
        <v>0</v>
      </c>
      <c r="BM31" s="8">
        <f t="shared" si="12"/>
        <v>0</v>
      </c>
      <c r="BN31" s="9">
        <f t="shared" si="12"/>
        <v>0</v>
      </c>
      <c r="BO31" s="9">
        <f t="shared" si="12"/>
        <v>0</v>
      </c>
      <c r="BQ31" s="8">
        <f t="shared" si="20"/>
        <v>0</v>
      </c>
      <c r="BR31" s="8">
        <f t="shared" si="20"/>
        <v>0</v>
      </c>
      <c r="BS31" s="8">
        <f t="shared" si="20"/>
        <v>0</v>
      </c>
      <c r="BT31" s="8">
        <f t="shared" si="21"/>
        <v>0</v>
      </c>
      <c r="BV31" s="8">
        <f t="shared" si="22"/>
        <v>0</v>
      </c>
      <c r="BW31" s="8">
        <f t="shared" si="23"/>
        <v>0</v>
      </c>
      <c r="BX31" s="8">
        <f t="shared" si="23"/>
        <v>0</v>
      </c>
      <c r="BY31" s="8">
        <f t="shared" si="24"/>
        <v>0</v>
      </c>
      <c r="BZ31" s="47"/>
      <c r="CA31" s="110">
        <f t="shared" si="25"/>
        <v>0</v>
      </c>
      <c r="CB31" s="86">
        <f t="shared" si="25"/>
        <v>0</v>
      </c>
      <c r="CC31" s="111">
        <f t="shared" si="26"/>
        <v>0</v>
      </c>
      <c r="CD31" s="112">
        <f t="shared" si="27"/>
        <v>0</v>
      </c>
      <c r="CF31" s="6" t="s">
        <v>48</v>
      </c>
      <c r="CG31" s="238" t="s">
        <v>41</v>
      </c>
      <c r="CH31" s="239"/>
      <c r="CI31" s="239"/>
      <c r="CJ31" s="240"/>
      <c r="CK31" s="7" t="str">
        <f>IF(AND(SUM($H$23:$H$32)=0,COUNTIF($S$23:$AD$32,OR("◆","◆産"))&gt;0),"○","")</f>
        <v/>
      </c>
      <c r="CL31" s="40" t="str">
        <f>IF(OR($CM31=TRUE,$CK31=""),"","［加入月数(個人別)に介護分の該当者(◆)が入力されていますが、保険料(均等割額)に介護分が入力されていません］")</f>
        <v/>
      </c>
      <c r="CM31" s="100" t="b">
        <v>0</v>
      </c>
    </row>
    <row r="32" spans="1:91" ht="19.95" customHeight="1" thickBot="1">
      <c r="A32" s="14">
        <v>10</v>
      </c>
      <c r="B32" s="55"/>
      <c r="C32" s="23"/>
      <c r="D32" s="20"/>
      <c r="E32" s="21"/>
      <c r="F32" s="23"/>
      <c r="G32" s="20"/>
      <c r="H32" s="21"/>
      <c r="I32" s="52"/>
      <c r="J32" s="243"/>
      <c r="K32" s="246"/>
      <c r="L32" s="53"/>
      <c r="M32" s="54"/>
      <c r="N32" s="37">
        <f t="shared" si="0"/>
        <v>0</v>
      </c>
      <c r="O32" s="8">
        <f t="shared" si="0"/>
        <v>0</v>
      </c>
      <c r="P32" s="8">
        <f t="shared" si="1"/>
        <v>0</v>
      </c>
      <c r="Q32" s="6">
        <f t="shared" si="13"/>
        <v>0</v>
      </c>
      <c r="S32" s="35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58"/>
      <c r="AE32" s="6">
        <f t="shared" si="14"/>
        <v>0</v>
      </c>
      <c r="AF32" s="14">
        <f t="shared" si="28"/>
        <v>0</v>
      </c>
      <c r="AG32" s="92">
        <f t="shared" si="15"/>
        <v>0</v>
      </c>
      <c r="AH32" s="93">
        <f t="shared" si="16"/>
        <v>0</v>
      </c>
      <c r="AI32" s="93">
        <f t="shared" si="17"/>
        <v>0</v>
      </c>
      <c r="AJ32" s="93">
        <f t="shared" si="18"/>
        <v>0</v>
      </c>
      <c r="AK32" s="94">
        <f t="shared" si="19"/>
        <v>0</v>
      </c>
      <c r="AL32" s="3"/>
      <c r="AM32" s="8">
        <f t="shared" si="3"/>
        <v>0</v>
      </c>
      <c r="AN32" s="8">
        <f t="shared" si="4"/>
        <v>0</v>
      </c>
      <c r="AO32" s="8">
        <f t="shared" si="4"/>
        <v>0</v>
      </c>
      <c r="AQ32" s="8">
        <f t="shared" si="5"/>
        <v>0</v>
      </c>
      <c r="AR32" s="8">
        <f t="shared" si="6"/>
        <v>0</v>
      </c>
      <c r="AS32" s="8">
        <f t="shared" si="7"/>
        <v>0</v>
      </c>
      <c r="AU32" s="26" t="b">
        <f>IF(S32&lt;&gt;"",$C$17/AU$34/12*IF(AND($J$23="○",$K$23="",COUNTIF($AU$34:AU$34,1)&lt;&gt;0),1/2,IF(AND($J$23="",$K$23="○",COUNTIF($AU$34:AU$34,1)&lt;&gt;0),3/4,1)))</f>
        <v>0</v>
      </c>
      <c r="AV32" s="26" t="b">
        <f>IF(T32&lt;&gt;"",$C$17/AV$34/12*IF(AND($J$23="○",$K$23="",COUNTIF($AU$34:AV$34,1)&lt;&gt;0),1/2,IF(AND($J$23="",$K$23="○",COUNTIF($AU$34:AV$34,1)&lt;&gt;0),3/4,1)))</f>
        <v>0</v>
      </c>
      <c r="AW32" s="26" t="b">
        <f>IF(U32&lt;&gt;"",$C$17/AW$34/12*IF(AND($J$23="○",$K$23="",COUNTIF($AU$34:AW$34,1)&lt;&gt;0),1/2,IF(AND($J$23="",$K$23="○",COUNTIF($AU$34:AW$34,1)&lt;&gt;0),3/4,1)))</f>
        <v>0</v>
      </c>
      <c r="AX32" s="26" t="b">
        <f>IF(V32&lt;&gt;"",$C$17/AX$34/12*IF(AND($J$23="○",$K$23="",COUNTIF($AU$34:AX$34,1)&lt;&gt;0),1/2,IF(AND($J$23="",$K$23="○",COUNTIF($AU$34:AX$34,1)&lt;&gt;0),3/4,1)))</f>
        <v>0</v>
      </c>
      <c r="AY32" s="26" t="b">
        <f>IF(W32&lt;&gt;"",$C$17/AY$34/12*IF(AND($J$23="○",$K$23="",COUNTIF($AU$34:AY$34,1)&lt;&gt;0),1/2,IF(AND($J$23="",$K$23="○",COUNTIF($AU$34:AY$34,1)&lt;&gt;0),3/4,1)))</f>
        <v>0</v>
      </c>
      <c r="AZ32" s="26" t="b">
        <f>IF(X32&lt;&gt;"",$C$17/AZ$34/12*IF(AND($J$23="○",$K$23="",COUNTIF($AU$34:AZ$34,1)&lt;&gt;0),1/2,IF(AND($J$23="",$K$23="○",COUNTIF($AU$34:AZ$34,1)&lt;&gt;0),3/4,1)))</f>
        <v>0</v>
      </c>
      <c r="BA32" s="26" t="b">
        <f>IF(Y32&lt;&gt;"",$C$17/BA$34/12*IF(AND($J$23="○",$K$23="",COUNTIF($AU$34:BA$34,1)&lt;&gt;0),1/2,IF(AND($J$23="",$K$23="○",COUNTIF($AU$34:BA$34,1)&lt;&gt;0),3/4,1)))</f>
        <v>0</v>
      </c>
      <c r="BB32" s="26" t="b">
        <f>IF(Z32&lt;&gt;"",$C$17/BB$34/12*IF(AND($J$23="○",$K$23="",COUNTIF($AU$34:BB$34,1)&lt;&gt;0),1/2,IF(AND($J$23="",$K$23="○",COUNTIF($AU$34:BB$34,1)&lt;&gt;0),3/4,1)))</f>
        <v>0</v>
      </c>
      <c r="BC32" s="26" t="b">
        <f>IF(AA32&lt;&gt;"",$C$17/BC$34/12*IF(AND($J$23="○",$K$23="",COUNTIF($AU$34:BC$34,1)&lt;&gt;0),1/2,IF(AND($J$23="",$K$23="○",COUNTIF($AU$34:BC$34,1)&lt;&gt;0),3/4,1)))</f>
        <v>0</v>
      </c>
      <c r="BD32" s="26" t="b">
        <f>IF(AB32&lt;&gt;"",$C$17/BD$34/12*IF(AND($J$23="○",$K$23="",COUNTIF($AU$34:BD$34,1)&lt;&gt;0),1/2,IF(AND($J$23="",$K$23="○",COUNTIF($AU$34:BD$34,1)&lt;&gt;0),3/4,1)))</f>
        <v>0</v>
      </c>
      <c r="BE32" s="26" t="b">
        <f>IF(AC32&lt;&gt;"",$C$17/BE$34/12*IF(AND($J$23="○",$K$23="",COUNTIF($AU$34:BE$34,1)&lt;&gt;0),1/2,IF(AND($J$23="",$K$23="○",COUNTIF($AU$34:BE$34,1)&lt;&gt;0),3/4,1)))</f>
        <v>0</v>
      </c>
      <c r="BF32" s="26" t="b">
        <f>IF(AD32&lt;&gt;"",$C$17/BF$34/12*IF(AND($J$23="○",$K$23="",COUNTIF($AU$34:BF$34,1)&lt;&gt;0),1/2,IF(AND($J$23="",$K$23="○",COUNTIF($AU$34:BF$34,1)&lt;&gt;0),3/4,1)))</f>
        <v>0</v>
      </c>
      <c r="BG32" s="27">
        <f t="shared" si="8"/>
        <v>0</v>
      </c>
      <c r="BI32" s="8">
        <f t="shared" si="9"/>
        <v>0</v>
      </c>
      <c r="BJ32" s="9">
        <f t="shared" si="10"/>
        <v>0</v>
      </c>
      <c r="BK32" s="9">
        <f t="shared" si="11"/>
        <v>0</v>
      </c>
      <c r="BM32" s="8">
        <f t="shared" si="12"/>
        <v>0</v>
      </c>
      <c r="BN32" s="9">
        <f t="shared" si="12"/>
        <v>0</v>
      </c>
      <c r="BO32" s="9">
        <f t="shared" si="12"/>
        <v>0</v>
      </c>
      <c r="BQ32" s="8">
        <f t="shared" si="20"/>
        <v>0</v>
      </c>
      <c r="BR32" s="8">
        <f t="shared" si="20"/>
        <v>0</v>
      </c>
      <c r="BS32" s="8">
        <f t="shared" si="20"/>
        <v>0</v>
      </c>
      <c r="BT32" s="8">
        <f t="shared" si="21"/>
        <v>0</v>
      </c>
      <c r="BV32" s="8">
        <f t="shared" si="22"/>
        <v>0</v>
      </c>
      <c r="BW32" s="8">
        <f t="shared" si="23"/>
        <v>0</v>
      </c>
      <c r="BX32" s="8">
        <f t="shared" si="23"/>
        <v>0</v>
      </c>
      <c r="BY32" s="8">
        <f t="shared" si="24"/>
        <v>0</v>
      </c>
      <c r="BZ32" s="47"/>
      <c r="CA32" s="113">
        <f t="shared" si="25"/>
        <v>0</v>
      </c>
      <c r="CB32" s="114">
        <f t="shared" si="25"/>
        <v>0</v>
      </c>
      <c r="CC32" s="115">
        <f t="shared" si="26"/>
        <v>0</v>
      </c>
      <c r="CD32" s="116">
        <f t="shared" si="27"/>
        <v>0</v>
      </c>
      <c r="CF32" s="6" t="s">
        <v>67</v>
      </c>
      <c r="CG32" s="238" t="s">
        <v>35</v>
      </c>
      <c r="CH32" s="239"/>
      <c r="CI32" s="239"/>
      <c r="CJ32" s="240"/>
      <c r="CK32" s="7" t="str">
        <f>IF(COUNTIF($CA$23:$CD$32,"&lt;0")&gt;0,"○","")</f>
        <v/>
      </c>
      <c r="CL32" s="40" t="str">
        <f>IF(OR($CM32=TRUE,$CK32=""),"","［入力した内容に誤りがあるか､未入力の箇所があります］")</f>
        <v/>
      </c>
      <c r="CM32" s="100" t="b">
        <v>0</v>
      </c>
    </row>
    <row r="33" spans="1:91" ht="19.95" customHeight="1" thickTop="1" thickBot="1">
      <c r="C33" s="247" t="s">
        <v>133</v>
      </c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"/>
      <c r="O33" s="2"/>
      <c r="P33" s="2"/>
      <c r="S33" s="249" t="s">
        <v>134</v>
      </c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G33" s="28">
        <f>COUNTIF(AG$23:AG$32,"&gt;0")</f>
        <v>5</v>
      </c>
      <c r="AH33" s="28">
        <f t="shared" ref="AH33:AK33" si="29">COUNTIF(AH$23:AH$32,"&gt;0")</f>
        <v>4</v>
      </c>
      <c r="AI33" s="28">
        <f t="shared" si="29"/>
        <v>2</v>
      </c>
      <c r="AJ33" s="28">
        <f t="shared" si="29"/>
        <v>0</v>
      </c>
      <c r="AK33" s="28">
        <f t="shared" si="29"/>
        <v>0</v>
      </c>
      <c r="AM33" s="2"/>
      <c r="AN33" s="2"/>
      <c r="AO33" s="2"/>
      <c r="AQ33" s="2"/>
      <c r="AR33" s="2"/>
      <c r="AS33" s="2"/>
      <c r="AT33" s="5" t="s">
        <v>3</v>
      </c>
      <c r="AU33" s="98">
        <f>SUM(AU23:AU32)</f>
        <v>562.5</v>
      </c>
      <c r="AV33" s="98">
        <f t="shared" ref="AV33:BG33" si="30">SUM(AV23:AV32)</f>
        <v>562.5</v>
      </c>
      <c r="AW33" s="98">
        <f t="shared" si="30"/>
        <v>562.5</v>
      </c>
      <c r="AX33" s="98">
        <f t="shared" si="30"/>
        <v>562.5</v>
      </c>
      <c r="AY33" s="98">
        <f t="shared" si="30"/>
        <v>562.5</v>
      </c>
      <c r="AZ33" s="98">
        <f t="shared" si="30"/>
        <v>562.5</v>
      </c>
      <c r="BA33" s="98">
        <f t="shared" si="30"/>
        <v>562.5</v>
      </c>
      <c r="BB33" s="98">
        <f t="shared" si="30"/>
        <v>562.5</v>
      </c>
      <c r="BC33" s="98">
        <f t="shared" si="30"/>
        <v>562.5</v>
      </c>
      <c r="BD33" s="98">
        <f t="shared" si="30"/>
        <v>562.5</v>
      </c>
      <c r="BE33" s="98">
        <f t="shared" si="30"/>
        <v>562.5</v>
      </c>
      <c r="BF33" s="98">
        <f t="shared" si="30"/>
        <v>562.5</v>
      </c>
      <c r="BG33" s="98">
        <f t="shared" si="30"/>
        <v>6750</v>
      </c>
      <c r="BI33" s="2"/>
      <c r="BJ33" s="2"/>
      <c r="BK33" s="2"/>
      <c r="BL33" s="5" t="s">
        <v>3</v>
      </c>
      <c r="BM33" s="9">
        <f>SUM(BM23:BM32)</f>
        <v>78600</v>
      </c>
      <c r="BN33" s="9">
        <f t="shared" ref="BN33:BO33" si="31">SUM(BN23:BN32)</f>
        <v>42000</v>
      </c>
      <c r="BO33" s="9">
        <f t="shared" si="31"/>
        <v>15200</v>
      </c>
      <c r="BP33" s="5" t="s">
        <v>3</v>
      </c>
      <c r="BQ33" s="9">
        <f>SUM(BQ23:BQ32)</f>
        <v>78600</v>
      </c>
      <c r="BR33" s="9">
        <f t="shared" ref="BR33:BS33" si="32">SUM(BR23:BR32)</f>
        <v>42000</v>
      </c>
      <c r="BS33" s="9">
        <f t="shared" si="32"/>
        <v>15200</v>
      </c>
      <c r="BT33" s="8">
        <f t="shared" si="21"/>
        <v>135800</v>
      </c>
      <c r="BU33" s="5" t="s">
        <v>3</v>
      </c>
      <c r="BV33" s="9">
        <f>SUM(BV23:BV32)</f>
        <v>78798</v>
      </c>
      <c r="BW33" s="9">
        <f t="shared" ref="BW33:BX33" si="33">SUM(BW23:BW32)</f>
        <v>42000</v>
      </c>
      <c r="BX33" s="9">
        <f t="shared" si="33"/>
        <v>15200</v>
      </c>
      <c r="BY33" s="8">
        <f t="shared" si="24"/>
        <v>135998</v>
      </c>
      <c r="BZ33" s="5" t="s">
        <v>3</v>
      </c>
      <c r="CA33" s="117">
        <f>SUM(CA23:CA32)</f>
        <v>78800</v>
      </c>
      <c r="CB33" s="118">
        <f t="shared" ref="CB33:CC33" si="34">SUM(CB23:CB32)</f>
        <v>42000</v>
      </c>
      <c r="CC33" s="119">
        <f t="shared" si="34"/>
        <v>15200</v>
      </c>
      <c r="CD33" s="120">
        <f>SUM(CA33:CC33)</f>
        <v>136000</v>
      </c>
      <c r="CF33" s="6" t="s">
        <v>68</v>
      </c>
      <c r="CG33" s="238" t="s">
        <v>75</v>
      </c>
      <c r="CH33" s="239"/>
      <c r="CI33" s="239"/>
      <c r="CJ33" s="240"/>
      <c r="CK33" s="7" t="str">
        <f>IF(OR(AND(L23&lt;&gt;"",M23&lt;&gt;""),AND(L24&lt;&gt;"",M24&lt;&gt;""),AND(L25&lt;&gt;"",M25&lt;&gt;""),AND(L26&lt;&gt;"",M26&lt;&gt;""),AND(L27&lt;&gt;"",M27&lt;&gt;""),AND(L28&lt;&gt;"",M28&lt;&gt;""),AND(L29&lt;&gt;"",M29&lt;&gt;""),AND(L30&lt;&gt;"",M30&lt;&gt;""),AND(L31&lt;&gt;"",M31&lt;&gt;""),AND(L32&lt;&gt;"",M32&lt;&gt;"")),"○","")</f>
        <v/>
      </c>
      <c r="CL33" s="40" t="str">
        <f>IF(OR($CM33=TRUE,$CK33=""),"","［減額･軽減(震災1/2)と免除(震災)がどちらも入力されている人がいます］")</f>
        <v/>
      </c>
      <c r="CM33" s="100" t="b">
        <v>0</v>
      </c>
    </row>
    <row r="34" spans="1:91" ht="19.95" customHeight="1"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"/>
      <c r="O34" s="2"/>
      <c r="P34" s="2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G34" s="28"/>
      <c r="AH34" s="28"/>
      <c r="AI34" s="28"/>
      <c r="AJ34" s="28"/>
      <c r="AK34" s="28"/>
      <c r="AM34" s="2"/>
      <c r="AN34" s="2"/>
      <c r="AO34" s="2"/>
      <c r="AQ34" s="2"/>
      <c r="AR34" s="2"/>
      <c r="AS34" s="2"/>
      <c r="AT34" s="5" t="s">
        <v>88</v>
      </c>
      <c r="AU34" s="98">
        <f>COUNTA(S$23:S$32)</f>
        <v>5</v>
      </c>
      <c r="AV34" s="98">
        <f t="shared" ref="AV34:BF34" si="35">COUNTA(T$23:T$32)</f>
        <v>5</v>
      </c>
      <c r="AW34" s="98">
        <f t="shared" si="35"/>
        <v>5</v>
      </c>
      <c r="AX34" s="98">
        <f t="shared" si="35"/>
        <v>5</v>
      </c>
      <c r="AY34" s="98">
        <f t="shared" si="35"/>
        <v>5</v>
      </c>
      <c r="AZ34" s="98">
        <f t="shared" si="35"/>
        <v>5</v>
      </c>
      <c r="BA34" s="98">
        <f t="shared" si="35"/>
        <v>5</v>
      </c>
      <c r="BB34" s="98">
        <f t="shared" si="35"/>
        <v>5</v>
      </c>
      <c r="BC34" s="98">
        <f t="shared" si="35"/>
        <v>5</v>
      </c>
      <c r="BD34" s="98">
        <f t="shared" si="35"/>
        <v>5</v>
      </c>
      <c r="BE34" s="98">
        <f t="shared" si="35"/>
        <v>5</v>
      </c>
      <c r="BF34" s="98">
        <f t="shared" si="35"/>
        <v>5</v>
      </c>
      <c r="BG34" s="3"/>
      <c r="BI34" s="2"/>
      <c r="BJ34" s="2"/>
      <c r="BK34" s="2"/>
      <c r="BL34" s="5"/>
      <c r="BM34" s="4" t="str">
        <f>IF(BM33=$C$12,"一致","不一致")</f>
        <v>不一致</v>
      </c>
      <c r="BN34" s="4" t="str">
        <f>IF(BN33=$D$12,"一致","不一致")</f>
        <v>一致</v>
      </c>
      <c r="BO34" s="4" t="str">
        <f>IF(BO33=$E$12,"一致","不一致")</f>
        <v>一致</v>
      </c>
      <c r="BP34" s="5"/>
      <c r="BQ34" s="4" t="str">
        <f>IF(BQ33=$C$12,"一致","不一致")</f>
        <v>不一致</v>
      </c>
      <c r="BR34" s="4" t="str">
        <f>IF(BR33=$D$12,"一致","不一致")</f>
        <v>一致</v>
      </c>
      <c r="BS34" s="4" t="str">
        <f>IF(BS33=$E$12,"一致","不一致")</f>
        <v>一致</v>
      </c>
      <c r="BT34" s="2"/>
      <c r="BU34" s="5"/>
      <c r="BV34" s="4" t="str">
        <f>IF(BV33=$C$12,"一致","不一致")</f>
        <v>不一致</v>
      </c>
      <c r="BW34" s="4" t="str">
        <f>IF(BW33=$D$12,"一致","不一致")</f>
        <v>一致</v>
      </c>
      <c r="BX34" s="4" t="str">
        <f>IF(BX33=$E$12,"一致","不一致")</f>
        <v>一致</v>
      </c>
      <c r="BY34" s="2"/>
      <c r="BZ34" s="5"/>
      <c r="CA34" s="2"/>
      <c r="CB34" s="2"/>
      <c r="CC34" s="2"/>
      <c r="CF34" s="6" t="s">
        <v>76</v>
      </c>
      <c r="CG34" s="238" t="s">
        <v>77</v>
      </c>
      <c r="CH34" s="239"/>
      <c r="CI34" s="239"/>
      <c r="CJ34" s="240"/>
      <c r="CK34" s="7" t="str">
        <f>IF(OR(AND(OR(E23&gt;0,H23&lt;&gt;""),I23&lt;&gt;""),AND(OR(E24&gt;0,H24&lt;&gt;""),I24&lt;&gt;""),AND(OR(E25&gt;0,H25&lt;&gt;""),I25&lt;&gt;""),AND(OR(E26&gt;0,H26&lt;&gt;""),I26&lt;&gt;""),AND(OR(E27&gt;0,H27&lt;&gt;""),I27&lt;&gt;""),AND(OR(E28&gt;0,H28&lt;&gt;""),I28&lt;&gt;""),AND(OR(E29&gt;0,H29&lt;&gt;""),I29&lt;&gt;""),AND(OR(E30&gt;0,H30&lt;&gt;""),I30&lt;&gt;""),AND(OR(E31&gt;0,H31&lt;&gt;""),I31&lt;&gt;""),AND(OR(E32&gt;0,H32&lt;&gt;""),I32&lt;&gt;"")),"○","")</f>
        <v/>
      </c>
      <c r="CL34" s="40" t="str">
        <f>IF(OR($CM34=TRUE,$CK34=""),"","［保険料(介護)と未就学児軽減がどちらも入力されている人がいます］")</f>
        <v/>
      </c>
      <c r="CM34" s="100" t="b">
        <v>0</v>
      </c>
    </row>
    <row r="35" spans="1:91" ht="19.95" customHeight="1"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"/>
      <c r="O35" s="2"/>
      <c r="P35" s="2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G35" s="28"/>
      <c r="AH35" s="28"/>
      <c r="AI35" s="28"/>
      <c r="AJ35" s="28"/>
      <c r="AK35" s="28"/>
      <c r="AM35" s="2"/>
      <c r="AN35" s="2"/>
      <c r="AO35" s="2"/>
      <c r="AQ35" s="2"/>
      <c r="AR35" s="2"/>
      <c r="AS35" s="2"/>
      <c r="BI35" s="2"/>
      <c r="BJ35" s="2"/>
      <c r="BK35" s="2"/>
      <c r="BL35" s="5"/>
      <c r="BM35" s="2"/>
      <c r="BN35" s="2"/>
      <c r="BO35" s="2"/>
      <c r="BP35" s="5"/>
      <c r="BQ35" s="99" t="s">
        <v>92</v>
      </c>
      <c r="BR35" s="2"/>
      <c r="BS35" s="2"/>
      <c r="BT35" s="2"/>
      <c r="BU35" s="5"/>
      <c r="BV35" s="69" t="s">
        <v>93</v>
      </c>
      <c r="BW35" s="2"/>
      <c r="BX35" s="2"/>
      <c r="BY35" s="2"/>
      <c r="BZ35" s="5"/>
      <c r="CA35" s="2"/>
      <c r="CB35" s="2"/>
      <c r="CC35" s="2"/>
      <c r="CF35" s="6" t="s">
        <v>82</v>
      </c>
      <c r="CG35" s="238" t="s">
        <v>94</v>
      </c>
      <c r="CH35" s="239"/>
      <c r="CI35" s="239"/>
      <c r="CJ35" s="240"/>
      <c r="CK35" s="7" t="str">
        <f>IF(OR($J$23="○",$K$23="○"),"○","")</f>
        <v/>
      </c>
      <c r="CL35" s="40" t="str">
        <f>IF(OR($CM35=TRUE,$CK35=""),"","［(注)単身軽減が入力されています］")</f>
        <v/>
      </c>
      <c r="CM35" s="100" t="b">
        <v>1</v>
      </c>
    </row>
    <row r="36" spans="1:91" ht="19.95" customHeight="1"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"/>
      <c r="O36" s="2"/>
      <c r="P36" s="2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BT36" s="4"/>
      <c r="BV36" t="s">
        <v>89</v>
      </c>
      <c r="BY36" s="4"/>
      <c r="CA36" s="11"/>
      <c r="CB36" s="11"/>
      <c r="CC36" s="11"/>
      <c r="CD36" s="5"/>
      <c r="CF36" s="6" t="s">
        <v>83</v>
      </c>
      <c r="CG36" s="238" t="s">
        <v>86</v>
      </c>
      <c r="CH36" s="239"/>
      <c r="CI36" s="239"/>
      <c r="CJ36" s="240"/>
      <c r="CK36" s="7" t="str">
        <f>IF(AND($J$23="○",$K$23="○"),"○","")</f>
        <v/>
      </c>
      <c r="CL36" s="40" t="str">
        <f>IF(OR($CM36=TRUE,$CK36=""),"","［単身軽減が2つ入力されています(入力不可)］")</f>
        <v/>
      </c>
      <c r="CM36" s="100" t="b">
        <v>1</v>
      </c>
    </row>
    <row r="37" spans="1:91" ht="19.95" customHeight="1"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"/>
      <c r="O37" s="2"/>
      <c r="P37" s="2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BM37" s="4"/>
      <c r="BN37" s="4"/>
      <c r="BO37" s="4"/>
      <c r="BQ37" s="4"/>
      <c r="BR37" s="4"/>
      <c r="BS37" s="4"/>
      <c r="BV37" s="4"/>
      <c r="BW37" s="4"/>
      <c r="BX37" s="4"/>
      <c r="BY37" s="4"/>
      <c r="CA37" s="11"/>
      <c r="CB37" s="11"/>
      <c r="CC37" s="11"/>
      <c r="CD37" s="5"/>
      <c r="CF37" s="6" t="s">
        <v>84</v>
      </c>
      <c r="CG37" s="251"/>
      <c r="CH37" s="252"/>
      <c r="CI37" s="252"/>
      <c r="CJ37" s="253"/>
      <c r="CK37" s="7"/>
      <c r="CL37" s="40"/>
      <c r="CM37" s="100" t="b">
        <v>1</v>
      </c>
    </row>
    <row r="38" spans="1:91" ht="19.95" customHeight="1"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BM38" s="4"/>
      <c r="BN38" s="4"/>
      <c r="BO38" s="4"/>
      <c r="BQ38" s="4"/>
      <c r="BR38" s="4"/>
      <c r="BS38" s="4"/>
      <c r="BT38" s="4"/>
      <c r="BV38" s="4"/>
      <c r="BW38" s="4"/>
      <c r="BX38" s="4"/>
      <c r="BY38" s="4"/>
      <c r="CA38" s="11"/>
      <c r="CB38" s="11"/>
      <c r="CC38" s="11"/>
      <c r="CD38" s="5"/>
      <c r="CF38" s="6" t="s">
        <v>85</v>
      </c>
      <c r="CG38" s="251"/>
      <c r="CH38" s="252"/>
      <c r="CI38" s="252"/>
      <c r="CJ38" s="253"/>
      <c r="CK38" s="7"/>
      <c r="CL38" s="40"/>
      <c r="CM38" s="100" t="b">
        <v>1</v>
      </c>
    </row>
    <row r="39" spans="1:91" s="3" customFormat="1" ht="19.95" customHeight="1">
      <c r="A39" s="75"/>
      <c r="B39" s="75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BV39" s="68" t="s">
        <v>71</v>
      </c>
      <c r="CE39"/>
      <c r="CF39"/>
      <c r="CG39"/>
      <c r="CH39"/>
      <c r="CI39"/>
      <c r="CJ39"/>
      <c r="CL39"/>
      <c r="CM39"/>
    </row>
    <row r="40" spans="1:91" ht="19.95" customHeight="1">
      <c r="A40" s="75"/>
      <c r="B40" s="75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BV40" s="4" t="str">
        <f>IF(CA$33=C$12,"一致","不一致")</f>
        <v>一致</v>
      </c>
      <c r="BW40" s="4" t="str">
        <f>IF(CB$33=D$12,"一致","不一致")</f>
        <v>一致</v>
      </c>
      <c r="BX40" s="4" t="str">
        <f>IF(CC$33=E$12,"一致","不一致")</f>
        <v>一致</v>
      </c>
      <c r="BY40" s="4"/>
      <c r="CJ40" s="3"/>
      <c r="CL40" s="3"/>
    </row>
    <row r="41" spans="1:91" ht="19.2" customHeight="1"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CD41">
        <v>2025.8</v>
      </c>
    </row>
    <row r="42" spans="1:91">
      <c r="CM42" s="3"/>
    </row>
  </sheetData>
  <sheetProtection algorithmName="SHA-512" hashValue="jLrgd7FyALRpio2bHu1SwN50ok6xdFbAlikx2YESb8uqxYVwVB6ObM4scovyx+T/rd/S//19L3m04ObOgNDf6Q==" saltValue="bCs6L2OzykjcWRz37D82mw==" spinCount="100000" sheet="1" objects="1" scenarios="1" selectLockedCells="1" selectUnlockedCells="1"/>
  <mergeCells count="41">
    <mergeCell ref="A11:B11"/>
    <mergeCell ref="Y11:CD11"/>
    <mergeCell ref="CH11:CJ11"/>
    <mergeCell ref="A12:B12"/>
    <mergeCell ref="Y12:CD18"/>
    <mergeCell ref="A14:B14"/>
    <mergeCell ref="A16:B16"/>
    <mergeCell ref="A17:B17"/>
    <mergeCell ref="A18:B18"/>
    <mergeCell ref="T19:V19"/>
    <mergeCell ref="Y19:CD19"/>
    <mergeCell ref="A21:B21"/>
    <mergeCell ref="C21:E21"/>
    <mergeCell ref="F21:H21"/>
    <mergeCell ref="I21:L21"/>
    <mergeCell ref="S21:AD21"/>
    <mergeCell ref="AE21:AF21"/>
    <mergeCell ref="CA21:CD21"/>
    <mergeCell ref="K23:K32"/>
    <mergeCell ref="CG23:CJ23"/>
    <mergeCell ref="CG24:CJ24"/>
    <mergeCell ref="CG25:CJ25"/>
    <mergeCell ref="CG26:CJ26"/>
    <mergeCell ref="CG27:CJ27"/>
    <mergeCell ref="CG28:CJ28"/>
    <mergeCell ref="CG37:CJ37"/>
    <mergeCell ref="CG38:CJ38"/>
    <mergeCell ref="A1:CD1"/>
    <mergeCell ref="CG29:CJ29"/>
    <mergeCell ref="CG30:CJ30"/>
    <mergeCell ref="CG31:CJ31"/>
    <mergeCell ref="CG32:CJ32"/>
    <mergeCell ref="C33:M40"/>
    <mergeCell ref="S33:AD40"/>
    <mergeCell ref="CG33:CJ33"/>
    <mergeCell ref="CG34:CJ34"/>
    <mergeCell ref="CG35:CJ35"/>
    <mergeCell ref="CG36:CJ36"/>
    <mergeCell ref="CG21:CJ21"/>
    <mergeCell ref="CG22:CJ22"/>
    <mergeCell ref="J23:J32"/>
  </mergeCells>
  <phoneticPr fontId="2"/>
  <conditionalFormatting sqref="BM34:BY34">
    <cfRule type="containsText" dxfId="11" priority="3" operator="containsText" text="不一致">
      <formula>NOT(ISERROR(SEARCH("不一致",BM34)))</formula>
    </cfRule>
  </conditionalFormatting>
  <conditionalFormatting sqref="BV40:BX40">
    <cfRule type="containsText" dxfId="10" priority="2" operator="containsText" text="不一致">
      <formula>NOT(ISERROR(SEARCH("不一致",BV40)))</formula>
    </cfRule>
  </conditionalFormatting>
  <conditionalFormatting sqref="CD23:CD32">
    <cfRule type="cellIs" dxfId="9" priority="4" operator="greaterThan">
      <formula>0</formula>
    </cfRule>
  </conditionalFormatting>
  <conditionalFormatting sqref="CF22:CL38">
    <cfRule type="expression" dxfId="8" priority="1">
      <formula>$CM22=TRUE</formula>
    </cfRule>
  </conditionalFormatting>
  <dataValidations disablePrompts="1" count="8">
    <dataValidation type="list" imeMode="halfAlpha" allowBlank="1" showInputMessage="1" showErrorMessage="1" sqref="H23:H32" xr:uid="{F1C92594-ED56-4C72-B1EC-D580BAB132FA}">
      <formula1>$CJ$12</formula1>
    </dataValidation>
    <dataValidation type="list" allowBlank="1" showInputMessage="1" showErrorMessage="1" sqref="G23:G32" xr:uid="{C6103112-EC8A-4F9B-A832-BAD4E97F6436}">
      <formula1>$CI$12</formula1>
    </dataValidation>
    <dataValidation type="list" allowBlank="1" showInputMessage="1" showErrorMessage="1" sqref="F23:F32" xr:uid="{BAE55F9B-22E3-468A-A168-040A8DD936FF}">
      <formula1>$CH$12</formula1>
    </dataValidation>
    <dataValidation type="list" allowBlank="1" showInputMessage="1" showErrorMessage="1" sqref="A11:B11" xr:uid="{40028E25-1870-42F8-BC73-661E5DFF858C}">
      <formula1>$CF$13:$CF$17</formula1>
    </dataValidation>
    <dataValidation type="list" imeMode="halfAlpha" allowBlank="1" showInputMessage="1" showErrorMessage="1" sqref="I23:I32 L23:M32 J23:K23" xr:uid="{7668CB74-6AA8-4845-B08A-E127AC8CE14F}">
      <formula1>"○"</formula1>
    </dataValidation>
    <dataValidation type="list" showInputMessage="1" showErrorMessage="1" sqref="S23:AD32" xr:uid="{1D86A2F3-A819-42CC-9FF0-7DCC73E1699A}">
      <formula1>"○,◆,産,◆産"</formula1>
    </dataValidation>
    <dataValidation type="whole" imeMode="halfAlpha" allowBlank="1" showInputMessage="1" showErrorMessage="1" sqref="C23:E32" xr:uid="{60A7D0D3-7C6B-4909-B398-143AC8CD7755}">
      <formula1>0</formula1>
      <formula2>999999</formula2>
    </dataValidation>
    <dataValidation type="whole" allowBlank="1" showInputMessage="1" showErrorMessage="1" sqref="G17" xr:uid="{37789DF8-3409-405F-BE3C-A88E02F3E1DE}">
      <formula1>0</formula1>
      <formula2>999999</formula2>
    </dataValidation>
  </dataValidations>
  <printOptions horizontalCentered="1"/>
  <pageMargins left="0.51181102362204722" right="0.51181102362204722" top="1.1417322834645669" bottom="0.31496062992125984" header="0.51181102362204722" footer="0.27559055118110237"/>
  <pageSetup paperSize="9" scale="63" orientation="landscape" cellComments="asDisplayed" r:id="rId1"/>
  <headerFooter>
    <oddHeader>&amp;C&amp;"-,太字"&amp;22国民健康保険料　賦課内訳計算シート&amp;R&amp;"HGS創英角ｺﾞｼｯｸUB,標準"&amp;28（入力例）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90</xdr:col>
                    <xdr:colOff>68580</xdr:colOff>
                    <xdr:row>37</xdr:row>
                    <xdr:rowOff>0</xdr:rowOff>
                  </from>
                  <to>
                    <xdr:col>91</xdr:col>
                    <xdr:colOff>213360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90</xdr:col>
                    <xdr:colOff>68580</xdr:colOff>
                    <xdr:row>36</xdr:row>
                    <xdr:rowOff>0</xdr:rowOff>
                  </from>
                  <to>
                    <xdr:col>91</xdr:col>
                    <xdr:colOff>213360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90</xdr:col>
                    <xdr:colOff>68580</xdr:colOff>
                    <xdr:row>35</xdr:row>
                    <xdr:rowOff>0</xdr:rowOff>
                  </from>
                  <to>
                    <xdr:col>91</xdr:col>
                    <xdr:colOff>213360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90</xdr:col>
                    <xdr:colOff>68580</xdr:colOff>
                    <xdr:row>34</xdr:row>
                    <xdr:rowOff>0</xdr:rowOff>
                  </from>
                  <to>
                    <xdr:col>91</xdr:col>
                    <xdr:colOff>213360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90</xdr:col>
                    <xdr:colOff>68580</xdr:colOff>
                    <xdr:row>33</xdr:row>
                    <xdr:rowOff>0</xdr:rowOff>
                  </from>
                  <to>
                    <xdr:col>91</xdr:col>
                    <xdr:colOff>213360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90</xdr:col>
                    <xdr:colOff>68580</xdr:colOff>
                    <xdr:row>32</xdr:row>
                    <xdr:rowOff>0</xdr:rowOff>
                  </from>
                  <to>
                    <xdr:col>91</xdr:col>
                    <xdr:colOff>213360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90</xdr:col>
                    <xdr:colOff>68580</xdr:colOff>
                    <xdr:row>30</xdr:row>
                    <xdr:rowOff>0</xdr:rowOff>
                  </from>
                  <to>
                    <xdr:col>91</xdr:col>
                    <xdr:colOff>213360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90</xdr:col>
                    <xdr:colOff>68580</xdr:colOff>
                    <xdr:row>28</xdr:row>
                    <xdr:rowOff>0</xdr:rowOff>
                  </from>
                  <to>
                    <xdr:col>91</xdr:col>
                    <xdr:colOff>213360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90</xdr:col>
                    <xdr:colOff>68580</xdr:colOff>
                    <xdr:row>26</xdr:row>
                    <xdr:rowOff>0</xdr:rowOff>
                  </from>
                  <to>
                    <xdr:col>91</xdr:col>
                    <xdr:colOff>213360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90</xdr:col>
                    <xdr:colOff>68580</xdr:colOff>
                    <xdr:row>24</xdr:row>
                    <xdr:rowOff>0</xdr:rowOff>
                  </from>
                  <to>
                    <xdr:col>91</xdr:col>
                    <xdr:colOff>213360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autoFill="0" autoLine="0" autoPict="0">
                <anchor moveWithCells="1">
                  <from>
                    <xdr:col>90</xdr:col>
                    <xdr:colOff>68580</xdr:colOff>
                    <xdr:row>22</xdr:row>
                    <xdr:rowOff>0</xdr:rowOff>
                  </from>
                  <to>
                    <xdr:col>91</xdr:col>
                    <xdr:colOff>213360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autoFill="0" autoLine="0" autoPict="0">
                <anchor moveWithCells="1">
                  <from>
                    <xdr:col>90</xdr:col>
                    <xdr:colOff>68580</xdr:colOff>
                    <xdr:row>29</xdr:row>
                    <xdr:rowOff>0</xdr:rowOff>
                  </from>
                  <to>
                    <xdr:col>91</xdr:col>
                    <xdr:colOff>213360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defaultSize="0" print="0" autoFill="0" autoLine="0" autoPict="0">
                <anchor>
                  <from>
                    <xdr:col>100</xdr:col>
                    <xdr:colOff>45720</xdr:colOff>
                    <xdr:row>19</xdr:row>
                    <xdr:rowOff>106680</xdr:rowOff>
                  </from>
                  <to>
                    <xdr:col>100</xdr:col>
                    <xdr:colOff>259080</xdr:colOff>
                    <xdr:row>20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defaultSize="0" autoFill="0" autoLine="0" autoPict="0">
                <anchor moveWithCells="1">
                  <from>
                    <xdr:col>90</xdr:col>
                    <xdr:colOff>68580</xdr:colOff>
                    <xdr:row>25</xdr:row>
                    <xdr:rowOff>0</xdr:rowOff>
                  </from>
                  <to>
                    <xdr:col>91</xdr:col>
                    <xdr:colOff>213360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defaultSize="0" autoFill="0" autoLine="0" autoPict="0">
                <anchor moveWithCells="1">
                  <from>
                    <xdr:col>90</xdr:col>
                    <xdr:colOff>68580</xdr:colOff>
                    <xdr:row>27</xdr:row>
                    <xdr:rowOff>0</xdr:rowOff>
                  </from>
                  <to>
                    <xdr:col>91</xdr:col>
                    <xdr:colOff>213360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6">
              <controlPr defaultSize="0" autoFill="0" autoLine="0" autoPict="0">
                <anchor moveWithCells="1">
                  <from>
                    <xdr:col>90</xdr:col>
                    <xdr:colOff>68580</xdr:colOff>
                    <xdr:row>23</xdr:row>
                    <xdr:rowOff>0</xdr:rowOff>
                  </from>
                  <to>
                    <xdr:col>91</xdr:col>
                    <xdr:colOff>213360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7">
              <controlPr defaultSize="0" autoFill="0" autoLine="0" autoPict="0">
                <anchor moveWithCells="1">
                  <from>
                    <xdr:col>90</xdr:col>
                    <xdr:colOff>68580</xdr:colOff>
                    <xdr:row>31</xdr:row>
                    <xdr:rowOff>0</xdr:rowOff>
                  </from>
                  <to>
                    <xdr:col>91</xdr:col>
                    <xdr:colOff>213360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232A5-DD4C-478A-B5B5-26911EE1208C}">
  <sheetPr>
    <tabColor theme="9" tint="0.79998168889431442"/>
    <pageSetUpPr fitToPage="1"/>
  </sheetPr>
  <dimension ref="A1:CM42"/>
  <sheetViews>
    <sheetView showGridLines="0" showRuler="0" view="pageBreakPreview" zoomScaleNormal="100" zoomScaleSheetLayoutView="100" zoomScalePageLayoutView="75" workbookViewId="0">
      <selection sqref="A1:CD1"/>
    </sheetView>
  </sheetViews>
  <sheetFormatPr defaultRowHeight="18"/>
  <cols>
    <col min="1" max="1" width="4.09765625" customWidth="1"/>
    <col min="2" max="2" width="11.69921875" customWidth="1"/>
    <col min="6" max="8" width="7.59765625" customWidth="1"/>
    <col min="9" max="9" width="6.09765625" customWidth="1"/>
    <col min="10" max="10" width="6.09765625" bestFit="1" customWidth="1"/>
    <col min="11" max="11" width="6.09765625" hidden="1" customWidth="1"/>
    <col min="12" max="13" width="6.09765625" customWidth="1"/>
    <col min="14" max="16" width="7.69921875" hidden="1" customWidth="1"/>
    <col min="17" max="17" width="3.59765625" hidden="1" customWidth="1"/>
    <col min="18" max="18" width="3.59765625" customWidth="1"/>
    <col min="19" max="30" width="4.69921875" customWidth="1"/>
    <col min="31" max="31" width="5.69921875" hidden="1" customWidth="1"/>
    <col min="32" max="33" width="4.59765625" hidden="1" customWidth="1"/>
    <col min="34" max="37" width="3.59765625" hidden="1" customWidth="1"/>
    <col min="38" max="38" width="3.69921875" hidden="1" customWidth="1"/>
    <col min="39" max="41" width="7.69921875" hidden="1" customWidth="1"/>
    <col min="42" max="42" width="3.59765625" hidden="1" customWidth="1"/>
    <col min="43" max="45" width="7.69921875" hidden="1" customWidth="1"/>
    <col min="46" max="58" width="4.59765625" hidden="1" customWidth="1"/>
    <col min="59" max="59" width="6.69921875" hidden="1" customWidth="1"/>
    <col min="60" max="60" width="3.59765625" hidden="1" customWidth="1"/>
    <col min="61" max="63" width="7.69921875" hidden="1" customWidth="1"/>
    <col min="64" max="64" width="3.59765625" hidden="1" customWidth="1"/>
    <col min="65" max="67" width="7.69921875" hidden="1" customWidth="1"/>
    <col min="68" max="68" width="3.19921875" hidden="1" customWidth="1"/>
    <col min="69" max="72" width="7.69921875" hidden="1" customWidth="1"/>
    <col min="73" max="73" width="3.19921875" hidden="1" customWidth="1"/>
    <col min="74" max="77" width="7.69921875" hidden="1" customWidth="1"/>
    <col min="78" max="78" width="3.59765625" customWidth="1"/>
    <col min="81" max="81" width="8.69921875" customWidth="1"/>
    <col min="82" max="82" width="8.59765625" customWidth="1"/>
    <col min="83" max="83" width="4.19921875" hidden="1" customWidth="1"/>
    <col min="84" max="84" width="5.19921875" hidden="1" customWidth="1"/>
    <col min="85" max="88" width="7.59765625" hidden="1" customWidth="1"/>
    <col min="89" max="89" width="5.59765625" style="3" hidden="1" customWidth="1"/>
    <col min="90" max="90" width="30.69921875" hidden="1" customWidth="1"/>
    <col min="91" max="91" width="4.69921875" hidden="1" customWidth="1"/>
    <col min="92" max="92" width="4.59765625" customWidth="1"/>
  </cols>
  <sheetData>
    <row r="1" spans="1:88" ht="25.95" customHeight="1">
      <c r="A1" s="254" t="s">
        <v>131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6"/>
    </row>
    <row r="2" spans="1:88" ht="4.95" customHeight="1">
      <c r="A2" s="43"/>
      <c r="CD2" s="38"/>
    </row>
    <row r="3" spans="1:88" ht="19.2" customHeight="1">
      <c r="A3" s="43" t="s">
        <v>55</v>
      </c>
      <c r="B3" t="s">
        <v>132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2"/>
    </row>
    <row r="4" spans="1:88" ht="19.2" customHeight="1">
      <c r="A4" s="43" t="s">
        <v>55</v>
      </c>
      <c r="B4" t="s">
        <v>108</v>
      </c>
      <c r="CD4" s="38"/>
    </row>
    <row r="5" spans="1:88" ht="19.2" customHeight="1">
      <c r="A5" s="43"/>
      <c r="B5" t="s">
        <v>111</v>
      </c>
      <c r="E5" s="160"/>
      <c r="CD5" s="38"/>
    </row>
    <row r="6" spans="1:88" ht="19.2" customHeight="1">
      <c r="A6" s="43" t="s">
        <v>55</v>
      </c>
      <c r="B6" t="s">
        <v>102</v>
      </c>
      <c r="CD6" s="38"/>
    </row>
    <row r="7" spans="1:88" ht="19.2" customHeight="1">
      <c r="A7" s="43" t="s">
        <v>55</v>
      </c>
      <c r="B7" t="s">
        <v>107</v>
      </c>
      <c r="CD7" s="38"/>
    </row>
    <row r="8" spans="1:88" ht="4.95" customHeight="1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39"/>
    </row>
    <row r="10" spans="1:88">
      <c r="A10" s="101" t="s">
        <v>99</v>
      </c>
    </row>
    <row r="11" spans="1:88" ht="18.45" customHeight="1" thickBot="1">
      <c r="A11" s="204" t="s">
        <v>78</v>
      </c>
      <c r="B11" s="205"/>
      <c r="C11" s="24" t="s">
        <v>4</v>
      </c>
      <c r="D11" s="24" t="s">
        <v>9</v>
      </c>
      <c r="E11" s="24" t="s">
        <v>10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Y11" s="270" t="s">
        <v>124</v>
      </c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G11" s="10" t="s">
        <v>5</v>
      </c>
      <c r="CH11" s="207" t="s">
        <v>57</v>
      </c>
      <c r="CI11" s="207"/>
      <c r="CJ11" s="207"/>
    </row>
    <row r="12" spans="1:88" ht="19.2" customHeight="1" thickTop="1" thickBot="1">
      <c r="A12" s="271" t="s">
        <v>104</v>
      </c>
      <c r="B12" s="272"/>
      <c r="C12" s="80">
        <v>108600</v>
      </c>
      <c r="D12" s="81">
        <v>44000</v>
      </c>
      <c r="E12" s="82">
        <v>12400</v>
      </c>
      <c r="F12" s="25" t="s">
        <v>109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Y12" s="285" t="s">
        <v>128</v>
      </c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7"/>
      <c r="CF12" s="46" t="str">
        <f>A11</f>
        <v>R7</v>
      </c>
      <c r="CG12" s="59">
        <f>IF(VLOOKUP($CF$12,$CF$13:$CG$18,2,TRUE)=0,"",VLOOKUP($CF$12,CF13:$CG$18,2,TRUE))</f>
        <v>13500</v>
      </c>
      <c r="CH12" s="59">
        <f>IF(VLOOKUP($CF$12,$CF$13:$CJ$18,3,TRUE)=0,"",VLOOKUP($CF$12,$CF$13:$CJ$18,3,TRUE))</f>
        <v>24400</v>
      </c>
      <c r="CI12" s="59">
        <f>IF(VLOOKUP($CF$12,$CF$13:$CJ$18,4,TRUE)=0,"",VLOOKUP($CF$12,$CF$13:$CJ$18,4,TRUE))</f>
        <v>15400</v>
      </c>
      <c r="CJ12" s="63">
        <f>IF(VLOOKUP($CF$12,$CF$13:$CJ$18,5,TRUE)=0,"",VLOOKUP($CF$12,$CF$13:$CJ$18,5,TRUE))</f>
        <v>15600</v>
      </c>
    </row>
    <row r="13" spans="1:88" ht="19.350000000000001" customHeight="1" thickTop="1" thickBot="1">
      <c r="A13" s="30"/>
      <c r="B13" s="30"/>
      <c r="C13" s="1"/>
      <c r="D13" s="1"/>
      <c r="E13" s="1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Y13" s="288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90"/>
      <c r="CF13" s="42" t="s">
        <v>98</v>
      </c>
      <c r="CG13" s="61">
        <v>12500</v>
      </c>
      <c r="CH13" s="61">
        <v>21700</v>
      </c>
      <c r="CI13" s="61">
        <v>12500</v>
      </c>
      <c r="CJ13" s="61">
        <v>15500</v>
      </c>
    </row>
    <row r="14" spans="1:88" ht="19.350000000000001" customHeight="1" thickTop="1" thickBot="1">
      <c r="A14" s="282" t="s">
        <v>45</v>
      </c>
      <c r="B14" s="235"/>
      <c r="C14" s="157">
        <v>2</v>
      </c>
      <c r="D14" s="37" t="s">
        <v>46</v>
      </c>
      <c r="E14" s="25" t="s">
        <v>110</v>
      </c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Y14" s="288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  <c r="CA14" s="289"/>
      <c r="CB14" s="289"/>
      <c r="CC14" s="289"/>
      <c r="CD14" s="290"/>
      <c r="CF14" s="41" t="s">
        <v>97</v>
      </c>
      <c r="CG14" s="62">
        <v>12500</v>
      </c>
      <c r="CH14" s="60">
        <v>21700</v>
      </c>
      <c r="CI14" s="60">
        <v>12500</v>
      </c>
      <c r="CJ14" s="60">
        <v>15500</v>
      </c>
    </row>
    <row r="15" spans="1:88" ht="18.600000000000001" customHeight="1" thickTop="1">
      <c r="C15" s="1"/>
      <c r="D15" s="1"/>
      <c r="E15" s="1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Y15" s="288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90"/>
      <c r="CF15" s="41" t="s">
        <v>79</v>
      </c>
      <c r="CG15" s="60">
        <v>12800</v>
      </c>
      <c r="CH15" s="60">
        <v>22500</v>
      </c>
      <c r="CI15" s="60">
        <v>14300</v>
      </c>
      <c r="CJ15" s="60">
        <v>15500</v>
      </c>
    </row>
    <row r="16" spans="1:88" ht="18" customHeight="1" thickBot="1">
      <c r="A16" s="283"/>
      <c r="B16" s="284"/>
      <c r="C16" s="7" t="s">
        <v>0</v>
      </c>
      <c r="D16" s="7" t="s">
        <v>1</v>
      </c>
      <c r="E16" s="7" t="s">
        <v>2</v>
      </c>
      <c r="F16" s="77"/>
      <c r="G16" s="103" t="s">
        <v>100</v>
      </c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Y16" s="288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90"/>
      <c r="CF16" s="41" t="s">
        <v>78</v>
      </c>
      <c r="CG16" s="8">
        <v>13500</v>
      </c>
      <c r="CH16" s="8">
        <v>24400</v>
      </c>
      <c r="CI16" s="8">
        <v>15400</v>
      </c>
      <c r="CJ16" s="8">
        <v>15600</v>
      </c>
    </row>
    <row r="17" spans="1:91" ht="18" customHeight="1" thickTop="1" thickBot="1">
      <c r="A17" s="235" t="s">
        <v>5</v>
      </c>
      <c r="B17" s="237"/>
      <c r="C17" s="86">
        <f>IF($C$14="",$CG$12,$CG$12*(10-$C$14)/10)</f>
        <v>10800</v>
      </c>
      <c r="D17" s="72">
        <v>0</v>
      </c>
      <c r="E17" s="72">
        <v>0</v>
      </c>
      <c r="F17" s="76"/>
      <c r="G17" s="16"/>
      <c r="H17" s="104" t="s">
        <v>101</v>
      </c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Y17" s="288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90"/>
      <c r="CF17" s="41"/>
      <c r="CG17" s="8"/>
      <c r="CH17" s="8"/>
      <c r="CI17" s="8"/>
      <c r="CJ17" s="8"/>
    </row>
    <row r="18" spans="1:91" ht="18" customHeight="1" thickTop="1">
      <c r="A18" s="216"/>
      <c r="B18" s="216"/>
      <c r="C18" s="1"/>
      <c r="F18" s="76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Y18" s="291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3"/>
      <c r="CF18" s="41"/>
      <c r="CG18" s="8"/>
      <c r="CH18" s="8"/>
      <c r="CI18" s="8"/>
      <c r="CJ18" s="8"/>
    </row>
    <row r="19" spans="1:91">
      <c r="A19" s="3"/>
      <c r="B19" s="3"/>
      <c r="C19" s="3"/>
      <c r="O19" s="3"/>
      <c r="P19" s="3"/>
      <c r="Q19" s="29"/>
      <c r="S19" s="79"/>
      <c r="T19" s="217"/>
      <c r="U19" s="217"/>
      <c r="V19" s="217"/>
      <c r="Y19" s="218" t="s">
        <v>70</v>
      </c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F19" s="41"/>
      <c r="CG19" s="8"/>
      <c r="CH19" s="8"/>
      <c r="CI19" s="8"/>
      <c r="CJ19" s="8"/>
    </row>
    <row r="20" spans="1:91" ht="18.600000000000001" thickBot="1">
      <c r="A20" s="45"/>
      <c r="B20" s="159" t="s">
        <v>130</v>
      </c>
      <c r="C20" s="73"/>
      <c r="D20" s="45"/>
      <c r="E20" s="45"/>
      <c r="F20" s="45"/>
      <c r="G20" s="45"/>
      <c r="H20" s="45"/>
      <c r="I20" s="105" t="s">
        <v>103</v>
      </c>
      <c r="O20" s="3"/>
      <c r="P20" s="3"/>
      <c r="Q20" s="29"/>
      <c r="S20" s="138" t="s">
        <v>127</v>
      </c>
      <c r="Y20" s="71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85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</row>
    <row r="21" spans="1:91" ht="18.600000000000001" customHeight="1" thickBot="1">
      <c r="A21" s="257" t="s">
        <v>56</v>
      </c>
      <c r="B21" s="258"/>
      <c r="C21" s="259" t="s">
        <v>105</v>
      </c>
      <c r="D21" s="260"/>
      <c r="E21" s="261"/>
      <c r="F21" s="259" t="s">
        <v>106</v>
      </c>
      <c r="G21" s="260"/>
      <c r="H21" s="261"/>
      <c r="I21" s="262" t="s">
        <v>74</v>
      </c>
      <c r="J21" s="263"/>
      <c r="K21" s="263"/>
      <c r="L21" s="264"/>
      <c r="M21" s="137" t="s">
        <v>64</v>
      </c>
      <c r="N21" s="121" t="s">
        <v>120</v>
      </c>
      <c r="O21" s="121"/>
      <c r="P21" s="121"/>
      <c r="Q21" s="121"/>
      <c r="S21" s="265" t="s">
        <v>121</v>
      </c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30" t="s">
        <v>23</v>
      </c>
      <c r="AF21" s="231"/>
      <c r="AG21" s="122"/>
      <c r="AH21" s="122"/>
      <c r="AI21" s="122"/>
      <c r="AJ21" s="122"/>
      <c r="AK21" s="122"/>
      <c r="AL21" s="3"/>
      <c r="AM21" s="123" t="s">
        <v>118</v>
      </c>
      <c r="AN21" s="124"/>
      <c r="AO21" s="125"/>
      <c r="AQ21" s="123" t="s">
        <v>119</v>
      </c>
      <c r="AR21" s="124"/>
      <c r="AS21" s="125"/>
      <c r="AU21" s="123" t="s">
        <v>87</v>
      </c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7"/>
      <c r="BI21" s="128" t="s">
        <v>72</v>
      </c>
      <c r="BJ21" s="129"/>
      <c r="BK21" s="130"/>
      <c r="BM21" s="128" t="s">
        <v>73</v>
      </c>
      <c r="BN21" s="129"/>
      <c r="BO21" s="130"/>
      <c r="BQ21" s="131" t="s">
        <v>91</v>
      </c>
      <c r="BR21" s="132"/>
      <c r="BS21" s="132"/>
      <c r="BT21" s="133"/>
      <c r="BV21" s="134" t="s">
        <v>90</v>
      </c>
      <c r="BW21" s="135"/>
      <c r="BX21" s="135"/>
      <c r="BY21" s="136"/>
      <c r="CA21" s="267" t="s">
        <v>7</v>
      </c>
      <c r="CB21" s="268"/>
      <c r="CC21" s="268"/>
      <c r="CD21" s="269"/>
      <c r="CF21" s="40" t="s">
        <v>27</v>
      </c>
      <c r="CG21" s="235" t="s">
        <v>28</v>
      </c>
      <c r="CH21" s="236"/>
      <c r="CI21" s="236"/>
      <c r="CJ21" s="237"/>
      <c r="CK21" s="7" t="s">
        <v>42</v>
      </c>
      <c r="CL21" s="7" t="s">
        <v>29</v>
      </c>
      <c r="CM21" s="7" t="s">
        <v>95</v>
      </c>
    </row>
    <row r="22" spans="1:91" s="3" customFormat="1" ht="18.600000000000001" customHeight="1" thickBot="1">
      <c r="A22" s="7" t="s">
        <v>24</v>
      </c>
      <c r="B22" s="44" t="s">
        <v>25</v>
      </c>
      <c r="C22" s="15" t="s">
        <v>0</v>
      </c>
      <c r="D22" s="10" t="s">
        <v>1</v>
      </c>
      <c r="E22" s="10" t="s">
        <v>2</v>
      </c>
      <c r="F22" s="10" t="s">
        <v>0</v>
      </c>
      <c r="G22" s="10" t="s">
        <v>1</v>
      </c>
      <c r="H22" s="10" t="s">
        <v>2</v>
      </c>
      <c r="I22" s="83" t="s">
        <v>58</v>
      </c>
      <c r="J22" s="87" t="s">
        <v>96</v>
      </c>
      <c r="K22" s="89" t="s">
        <v>80</v>
      </c>
      <c r="L22" s="83" t="s">
        <v>65</v>
      </c>
      <c r="M22" s="15" t="s">
        <v>66</v>
      </c>
      <c r="N22" s="7" t="s">
        <v>0</v>
      </c>
      <c r="O22" s="7" t="s">
        <v>6</v>
      </c>
      <c r="P22" s="7" t="s">
        <v>2</v>
      </c>
      <c r="Q22" s="7"/>
      <c r="S22" s="15" t="s">
        <v>22</v>
      </c>
      <c r="T22" s="15" t="s">
        <v>14</v>
      </c>
      <c r="U22" s="15" t="s">
        <v>15</v>
      </c>
      <c r="V22" s="15" t="s">
        <v>16</v>
      </c>
      <c r="W22" s="15" t="s">
        <v>17</v>
      </c>
      <c r="X22" s="15" t="s">
        <v>18</v>
      </c>
      <c r="Y22" s="15" t="s">
        <v>19</v>
      </c>
      <c r="Z22" s="15" t="s">
        <v>20</v>
      </c>
      <c r="AA22" s="15" t="s">
        <v>21</v>
      </c>
      <c r="AB22" s="15" t="s">
        <v>11</v>
      </c>
      <c r="AC22" s="15" t="s">
        <v>12</v>
      </c>
      <c r="AD22" s="15" t="s">
        <v>13</v>
      </c>
      <c r="AE22" s="84" t="s">
        <v>81</v>
      </c>
      <c r="AF22" s="78" t="s">
        <v>2</v>
      </c>
      <c r="AG22" s="64" t="s">
        <v>50</v>
      </c>
      <c r="AH22" s="65" t="s">
        <v>59</v>
      </c>
      <c r="AI22" s="65" t="s">
        <v>49</v>
      </c>
      <c r="AJ22" s="65" t="s">
        <v>60</v>
      </c>
      <c r="AK22" s="97" t="s">
        <v>61</v>
      </c>
      <c r="AM22" s="7" t="s">
        <v>0</v>
      </c>
      <c r="AN22" s="7" t="s">
        <v>1</v>
      </c>
      <c r="AO22" s="7" t="s">
        <v>2</v>
      </c>
      <c r="AQ22" s="7" t="s">
        <v>0</v>
      </c>
      <c r="AR22" s="7" t="s">
        <v>1</v>
      </c>
      <c r="AS22" s="7" t="s">
        <v>2</v>
      </c>
      <c r="AU22" s="7" t="s">
        <v>22</v>
      </c>
      <c r="AV22" s="7" t="s">
        <v>63</v>
      </c>
      <c r="AW22" s="7" t="s">
        <v>62</v>
      </c>
      <c r="AX22" s="7" t="s">
        <v>16</v>
      </c>
      <c r="AY22" s="7" t="s">
        <v>17</v>
      </c>
      <c r="AZ22" s="7" t="s">
        <v>18</v>
      </c>
      <c r="BA22" s="7" t="s">
        <v>19</v>
      </c>
      <c r="BB22" s="7" t="s">
        <v>20</v>
      </c>
      <c r="BC22" s="7" t="s">
        <v>21</v>
      </c>
      <c r="BD22" s="7" t="s">
        <v>11</v>
      </c>
      <c r="BE22" s="7" t="s">
        <v>12</v>
      </c>
      <c r="BF22" s="7" t="s">
        <v>13</v>
      </c>
      <c r="BG22" s="7" t="s">
        <v>3</v>
      </c>
      <c r="BI22" s="7" t="s">
        <v>0</v>
      </c>
      <c r="BJ22" s="7" t="s">
        <v>1</v>
      </c>
      <c r="BK22" s="7" t="s">
        <v>2</v>
      </c>
      <c r="BM22" s="7" t="s">
        <v>0</v>
      </c>
      <c r="BN22" s="7" t="s">
        <v>1</v>
      </c>
      <c r="BO22" s="7" t="s">
        <v>2</v>
      </c>
      <c r="BQ22" s="7" t="s">
        <v>0</v>
      </c>
      <c r="BR22" s="7" t="s">
        <v>1</v>
      </c>
      <c r="BS22" s="7" t="s">
        <v>2</v>
      </c>
      <c r="BT22" s="7" t="s">
        <v>3</v>
      </c>
      <c r="BV22" s="7" t="s">
        <v>0</v>
      </c>
      <c r="BW22" s="7" t="s">
        <v>1</v>
      </c>
      <c r="BX22" s="7" t="s">
        <v>2</v>
      </c>
      <c r="BY22" s="7" t="s">
        <v>3</v>
      </c>
      <c r="CA22" s="64" t="s">
        <v>0</v>
      </c>
      <c r="CB22" s="65" t="s">
        <v>1</v>
      </c>
      <c r="CC22" s="66" t="s">
        <v>2</v>
      </c>
      <c r="CD22" s="67" t="s">
        <v>8</v>
      </c>
      <c r="CF22" s="6" t="s">
        <v>32</v>
      </c>
      <c r="CG22" s="238" t="s">
        <v>31</v>
      </c>
      <c r="CH22" s="239"/>
      <c r="CI22" s="239"/>
      <c r="CJ22" s="240"/>
      <c r="CK22" s="7" t="str">
        <f>IF(OR($C$12="",$D$12=""),"○","")</f>
        <v/>
      </c>
      <c r="CL22" s="40" t="str">
        <f>IF(OR($CM22=TRUE,$CK22=""),"","［決定保険料が入力されていません］")</f>
        <v/>
      </c>
      <c r="CM22" s="100" t="b">
        <v>0</v>
      </c>
    </row>
    <row r="23" spans="1:91" ht="19.95" customHeight="1" thickTop="1" thickBot="1">
      <c r="A23" s="14">
        <v>1</v>
      </c>
      <c r="B23" s="55" t="s">
        <v>112</v>
      </c>
      <c r="C23" s="22">
        <v>0</v>
      </c>
      <c r="D23" s="17">
        <v>0</v>
      </c>
      <c r="E23" s="18">
        <v>0</v>
      </c>
      <c r="F23" s="22">
        <v>24400</v>
      </c>
      <c r="G23" s="17">
        <v>15400</v>
      </c>
      <c r="H23" s="18">
        <v>15600</v>
      </c>
      <c r="I23" s="49"/>
      <c r="J23" s="241"/>
      <c r="K23" s="244"/>
      <c r="L23" s="49"/>
      <c r="M23" s="50"/>
      <c r="N23" s="37">
        <f t="shared" ref="N23:O32" si="0">SUM(C23,IF($C$14="",F23*IF($I23&lt;&gt;"",0.5,1),F23*IF($I23&lt;&gt;"",0.5,1)*(10-$C$14)/10))*IF($L23&lt;&gt;"",0.5,1)</f>
        <v>19520</v>
      </c>
      <c r="O23" s="8">
        <f t="shared" si="0"/>
        <v>12320</v>
      </c>
      <c r="P23" s="8">
        <f t="shared" ref="P23:P32" si="1">SUM(E23,IF($C$14="",H23,H23*(10-$C$14)/10))</f>
        <v>12480</v>
      </c>
      <c r="Q23" s="6">
        <f>COUNTIF($C23:$H23,"&gt;0")</f>
        <v>3</v>
      </c>
      <c r="S23" s="31" t="s">
        <v>116</v>
      </c>
      <c r="T23" s="148" t="s">
        <v>116</v>
      </c>
      <c r="U23" s="148" t="s">
        <v>116</v>
      </c>
      <c r="V23" s="148" t="s">
        <v>116</v>
      </c>
      <c r="W23" s="148" t="s">
        <v>116</v>
      </c>
      <c r="X23" s="32" t="s">
        <v>116</v>
      </c>
      <c r="Y23" s="32" t="s">
        <v>116</v>
      </c>
      <c r="Z23" s="32" t="s">
        <v>116</v>
      </c>
      <c r="AA23" s="32" t="s">
        <v>116</v>
      </c>
      <c r="AB23" s="32" t="s">
        <v>116</v>
      </c>
      <c r="AC23" s="32" t="s">
        <v>116</v>
      </c>
      <c r="AD23" s="56" t="s">
        <v>116</v>
      </c>
      <c r="AE23" s="6">
        <f>COUNTA($S23:$AD23)</f>
        <v>12</v>
      </c>
      <c r="AF23" s="14">
        <f t="shared" ref="AF23:AF24" si="2">SUM(AI23,AK23)</f>
        <v>12</v>
      </c>
      <c r="AG23" s="95">
        <f>COUNTA(S23:AD23)</f>
        <v>12</v>
      </c>
      <c r="AH23" s="88">
        <f>COUNTIF($S23:$AD23,$AH$22)</f>
        <v>0</v>
      </c>
      <c r="AI23" s="88">
        <f>COUNTIF($S23:$AD23,$AI$22)</f>
        <v>12</v>
      </c>
      <c r="AJ23" s="88">
        <f>COUNTIF($S23:$AD23,$AJ$22)</f>
        <v>0</v>
      </c>
      <c r="AK23" s="96">
        <f>COUNTIF($S23:$AD23,$AK$22)</f>
        <v>0</v>
      </c>
      <c r="AL23" s="3"/>
      <c r="AM23" s="8">
        <f t="shared" ref="AM23:AM32" si="3">N23/12*AE23</f>
        <v>19520</v>
      </c>
      <c r="AN23" s="8">
        <f t="shared" ref="AN23:AO32" si="4">O23/12*AE23</f>
        <v>12320</v>
      </c>
      <c r="AO23" s="8">
        <f t="shared" si="4"/>
        <v>12480</v>
      </c>
      <c r="AQ23" s="8">
        <f t="shared" ref="AQ23:AQ32" si="5">IF(SUM($AJ23:$AK23)&gt;0,$N23/12*($AE23-SUM($AJ23:$AK23)),$AM23)</f>
        <v>19520</v>
      </c>
      <c r="AR23" s="8">
        <f t="shared" ref="AR23:AR32" si="6">IF(SUM($AJ23:$AK23)&gt;0,$O23/12*($AE23-SUM($AJ23:$AK23)),$AN23)</f>
        <v>12320</v>
      </c>
      <c r="AS23" s="8">
        <f t="shared" ref="AS23:AS32" si="7">IF(SUM($AJ23:$AK23)&gt;0,$P23/12*($AF23-SUM($AJ23:$AK23)),$AO23)</f>
        <v>12480</v>
      </c>
      <c r="AU23" s="26">
        <f>IF(S23&lt;&gt;"",$C$17/AU$34/12*IF(AND($J$23="○",$K$23="",COUNTIF($AU$34:AU$34,1)&lt;&gt;0),1/2,IF(AND($J$23="",$K$23="○",COUNTIF($AU$34:AU$34,1)&lt;&gt;0),3/4,1)))</f>
        <v>450</v>
      </c>
      <c r="AV23" s="26">
        <f>IF(T23&lt;&gt;"",$C$17/AV$34/12*IF(AND($J$23="○",$K$23="",COUNTIF($AU$34:AV$34,1)&lt;&gt;0),1/2,IF(AND($J$23="",$K$23="○",COUNTIF($AU$34:AV$34,1)&lt;&gt;0),3/4,1)))</f>
        <v>450</v>
      </c>
      <c r="AW23" s="26">
        <f>IF(U23&lt;&gt;"",$C$17/AW$34/12*IF(AND($J$23="○",$K$23="",COUNTIF($AU$34:AW$34,1)&lt;&gt;0),1/2,IF(AND($J$23="",$K$23="○",COUNTIF($AU$34:AW$34,1)&lt;&gt;0),3/4,1)))</f>
        <v>300</v>
      </c>
      <c r="AX23" s="26">
        <f>IF(V23&lt;&gt;"",$C$17/AX$34/12*IF(AND($J$23="○",$K$23="",COUNTIF($AU$34:AX$34,1)&lt;&gt;0),1/2,IF(AND($J$23="",$K$23="○",COUNTIF($AU$34:AX$34,1)&lt;&gt;0),3/4,1)))</f>
        <v>300</v>
      </c>
      <c r="AY23" s="26">
        <f>IF(W23&lt;&gt;"",$C$17/AY$34/12*IF(AND($J$23="○",$K$23="",COUNTIF($AU$34:AY$34,1)&lt;&gt;0),1/2,IF(AND($J$23="",$K$23="○",COUNTIF($AU$34:AY$34,1)&lt;&gt;0),3/4,1)))</f>
        <v>300</v>
      </c>
      <c r="AZ23" s="26">
        <f>IF(X23&lt;&gt;"",$C$17/AZ$34/12*IF(AND($J$23="○",$K$23="",COUNTIF($AU$34:AZ$34,1)&lt;&gt;0),1/2,IF(AND($J$23="",$K$23="○",COUNTIF($AU$34:AZ$34,1)&lt;&gt;0),3/4,1)))</f>
        <v>300</v>
      </c>
      <c r="BA23" s="26">
        <f>IF(Y23&lt;&gt;"",$C$17/BA$34/12*IF(AND($J$23="○",$K$23="",COUNTIF($AU$34:BA$34,1)&lt;&gt;0),1/2,IF(AND($J$23="",$K$23="○",COUNTIF($AU$34:BA$34,1)&lt;&gt;0),3/4,1)))</f>
        <v>300</v>
      </c>
      <c r="BB23" s="26">
        <f>IF(Z23&lt;&gt;"",$C$17/BB$34/12*IF(AND($J$23="○",$K$23="",COUNTIF($AU$34:BB$34,1)&lt;&gt;0),1/2,IF(AND($J$23="",$K$23="○",COUNTIF($AU$34:BB$34,1)&lt;&gt;0),3/4,1)))</f>
        <v>300</v>
      </c>
      <c r="BC23" s="26">
        <f>IF(AA23&lt;&gt;"",$C$17/BC$34/12*IF(AND($J$23="○",$K$23="",COUNTIF($AU$34:BC$34,1)&lt;&gt;0),1/2,IF(AND($J$23="",$K$23="○",COUNTIF($AU$34:BC$34,1)&lt;&gt;0),3/4,1)))</f>
        <v>300</v>
      </c>
      <c r="BD23" s="26">
        <f>IF(AB23&lt;&gt;"",$C$17/BD$34/12*IF(AND($J$23="○",$K$23="",COUNTIF($AU$34:BD$34,1)&lt;&gt;0),1/2,IF(AND($J$23="",$K$23="○",COUNTIF($AU$34:BD$34,1)&lt;&gt;0),3/4,1)))</f>
        <v>300</v>
      </c>
      <c r="BE23" s="26">
        <f>IF(AC23&lt;&gt;"",$C$17/BE$34/12*IF(AND($J$23="○",$K$23="",COUNTIF($AU$34:BE$34,1)&lt;&gt;0),1/2,IF(AND($J$23="",$K$23="○",COUNTIF($AU$34:BE$34,1)&lt;&gt;0),3/4,1)))</f>
        <v>300</v>
      </c>
      <c r="BF23" s="26">
        <f>IF(AD23&lt;&gt;"",$C$17/BF$34/12*IF(AND($J$23="○",$K$23="",COUNTIF($AU$34:BF$34,1)&lt;&gt;0),1/2,IF(AND($J$23="",$K$23="○",COUNTIF($AU$34:BF$34,1)&lt;&gt;0),3/4,1)))</f>
        <v>300</v>
      </c>
      <c r="BG23" s="27">
        <f t="shared" ref="BG23:BG32" si="8">SUM(AU23:BF23)</f>
        <v>3900</v>
      </c>
      <c r="BI23" s="8">
        <f t="shared" ref="BI23:BI32" si="9">IF(N23=0,0,$AQ23+$BG23)</f>
        <v>23420</v>
      </c>
      <c r="BJ23" s="9">
        <f t="shared" ref="BJ23:BJ32" si="10">$AR23</f>
        <v>12320</v>
      </c>
      <c r="BK23" s="9">
        <f t="shared" ref="BK23:BK32" si="11">AO23</f>
        <v>12480</v>
      </c>
      <c r="BM23" s="8">
        <f t="shared" ref="BM23:BO32" si="12">ROUNDDOWN(BI23,-2)</f>
        <v>23400</v>
      </c>
      <c r="BN23" s="9">
        <f t="shared" si="12"/>
        <v>12300</v>
      </c>
      <c r="BO23" s="9">
        <f t="shared" si="12"/>
        <v>12400</v>
      </c>
      <c r="BQ23" s="8">
        <f>IF($M23&lt;&gt;"",0,IF($L23&lt;&gt;"",BM23/2,BM23))</f>
        <v>23400</v>
      </c>
      <c r="BR23" s="8">
        <f>IF($M23&lt;&gt;"",0,IF($L23&lt;&gt;"",BN23/2,BN23))</f>
        <v>12300</v>
      </c>
      <c r="BS23" s="8">
        <f>IF($M23&lt;&gt;"",0,IF($L23&lt;&gt;"",BO23/2,BO23))</f>
        <v>12400</v>
      </c>
      <c r="BT23" s="8">
        <f>SUM(BQ23:BS23)</f>
        <v>48100</v>
      </c>
      <c r="BV23" s="8">
        <f>IF(BQ23=0,0,IF(BQ$33=C$12,BQ23,INT(C$12*BQ23/BQ$33)))</f>
        <v>23421</v>
      </c>
      <c r="BW23" s="8">
        <f>IF(BR23=0,0,IF(BR$33=D$12,BR23,INT(D$12*BR23/BR$33)))</f>
        <v>12328</v>
      </c>
      <c r="BX23" s="8">
        <f>IF(BS23=0,0,IF(BS$33=E$12,BS23,INT(E$12*BS23/BS$33)))</f>
        <v>12400</v>
      </c>
      <c r="BY23" s="8">
        <f>SUM(BV23:BX23)</f>
        <v>48149</v>
      </c>
      <c r="BZ23" s="47"/>
      <c r="CA23" s="106">
        <f>IF(BV23=0,0,IF($BV$33=$C$12,BV23,INT(BV23-($BV$33-$C$12))))</f>
        <v>23422</v>
      </c>
      <c r="CB23" s="107">
        <f>IF(BW23=0,0,IF($BW$33=$D$12,BW23,INT(BW23-($BW$33-$D$12))))</f>
        <v>12329</v>
      </c>
      <c r="CC23" s="108">
        <f>IF(BX23=0,0,IF($BX$33=$E$12,BX23,INT(BX23-($BX$33-$E$12))))</f>
        <v>12400</v>
      </c>
      <c r="CD23" s="109">
        <f>SUM(CA23:CC23)</f>
        <v>48151</v>
      </c>
      <c r="CF23" s="6" t="s">
        <v>52</v>
      </c>
      <c r="CG23" s="238" t="s">
        <v>30</v>
      </c>
      <c r="CH23" s="239"/>
      <c r="CI23" s="239"/>
      <c r="CJ23" s="240"/>
      <c r="CK23" s="7" t="str" cm="1">
        <f t="array" ref="CK23">IF(AND(($C$23:$H$23)="",SUM($C$24:$H$32)&gt;0),"○","")</f>
        <v/>
      </c>
      <c r="CL23" s="40" t="str">
        <f>IF(OR($CM23=TRUE,$CK23=""),"","［加入者は№1から順に入力してください(料)］")</f>
        <v/>
      </c>
      <c r="CM23" s="100" t="b">
        <v>0</v>
      </c>
    </row>
    <row r="24" spans="1:91" ht="19.95" customHeight="1" thickTop="1" thickBot="1">
      <c r="A24" s="14">
        <v>2</v>
      </c>
      <c r="B24" s="55" t="s">
        <v>113</v>
      </c>
      <c r="C24" s="13">
        <v>85698</v>
      </c>
      <c r="D24" s="12">
        <v>27508</v>
      </c>
      <c r="E24" s="19">
        <v>0</v>
      </c>
      <c r="F24" s="13">
        <v>24400</v>
      </c>
      <c r="G24" s="12">
        <v>15400</v>
      </c>
      <c r="H24" s="19"/>
      <c r="I24" s="151"/>
      <c r="J24" s="242"/>
      <c r="K24" s="245"/>
      <c r="L24" s="48"/>
      <c r="M24" s="51"/>
      <c r="N24" s="37">
        <f t="shared" si="0"/>
        <v>105218</v>
      </c>
      <c r="O24" s="8">
        <f t="shared" si="0"/>
        <v>39828</v>
      </c>
      <c r="P24" s="8">
        <f t="shared" si="1"/>
        <v>0</v>
      </c>
      <c r="Q24" s="6">
        <f t="shared" ref="Q24:Q32" si="13">COUNTIF($C24:$H24,"&gt;0")</f>
        <v>4</v>
      </c>
      <c r="S24" s="149" t="s">
        <v>115</v>
      </c>
      <c r="T24" s="145" t="s">
        <v>117</v>
      </c>
      <c r="U24" s="146" t="s">
        <v>117</v>
      </c>
      <c r="V24" s="146" t="s">
        <v>117</v>
      </c>
      <c r="W24" s="147" t="s">
        <v>117</v>
      </c>
      <c r="X24" s="139" t="s">
        <v>115</v>
      </c>
      <c r="Y24" s="34" t="s">
        <v>115</v>
      </c>
      <c r="Z24" s="34" t="s">
        <v>115</v>
      </c>
      <c r="AA24" s="34" t="s">
        <v>115</v>
      </c>
      <c r="AB24" s="34" t="s">
        <v>115</v>
      </c>
      <c r="AC24" s="34" t="s">
        <v>115</v>
      </c>
      <c r="AD24" s="57" t="s">
        <v>115</v>
      </c>
      <c r="AE24" s="6">
        <f t="shared" ref="AE24:AE32" si="14">COUNTA($S24:$AD24)</f>
        <v>12</v>
      </c>
      <c r="AF24" s="14">
        <f t="shared" si="2"/>
        <v>0</v>
      </c>
      <c r="AG24" s="90">
        <f t="shared" ref="AG24:AG32" si="15">COUNTA(S24:AD24)</f>
        <v>12</v>
      </c>
      <c r="AH24" s="6">
        <f t="shared" ref="AH24:AH32" si="16">COUNTIF($S24:$AD24,$AH$22)</f>
        <v>8</v>
      </c>
      <c r="AI24" s="6">
        <f t="shared" ref="AI24:AI32" si="17">COUNTIF($S24:$AD24,$AI$22)</f>
        <v>0</v>
      </c>
      <c r="AJ24" s="6">
        <f t="shared" ref="AJ24:AJ32" si="18">COUNTIF($S24:$AD24,$AJ$22)</f>
        <v>4</v>
      </c>
      <c r="AK24" s="91">
        <f t="shared" ref="AK24:AK32" si="19">COUNTIF($S24:$AD24,$AK$22)</f>
        <v>0</v>
      </c>
      <c r="AL24" s="3"/>
      <c r="AM24" s="8">
        <f t="shared" si="3"/>
        <v>105218</v>
      </c>
      <c r="AN24" s="8">
        <f t="shared" si="4"/>
        <v>39828</v>
      </c>
      <c r="AO24" s="8">
        <f t="shared" si="4"/>
        <v>0</v>
      </c>
      <c r="AQ24" s="8">
        <f t="shared" si="5"/>
        <v>70145.333333333328</v>
      </c>
      <c r="AR24" s="8">
        <f t="shared" si="6"/>
        <v>26552</v>
      </c>
      <c r="AS24" s="8">
        <f t="shared" si="7"/>
        <v>0</v>
      </c>
      <c r="AU24" s="26">
        <f>IF(S24&lt;&gt;"",$C$17/AU$34/12*IF(AND($J$23="○",$K$23="",COUNTIF($AU$34:AU$34,1)&lt;&gt;0),1/2,IF(AND($J$23="",$K$23="○",COUNTIF($AU$34:AU$34,1)&lt;&gt;0),3/4,1)))</f>
        <v>450</v>
      </c>
      <c r="AV24" s="26">
        <f>IF(T24&lt;&gt;"",$C$17/AV$34/12*IF(AND($J$23="○",$K$23="",COUNTIF($AU$34:AV$34,1)&lt;&gt;0),1/2,IF(AND($J$23="",$K$23="○",COUNTIF($AU$34:AV$34,1)&lt;&gt;0),3/4,1)))</f>
        <v>450</v>
      </c>
      <c r="AW24" s="26">
        <f>IF(U24&lt;&gt;"",$C$17/AW$34/12*IF(AND($J$23="○",$K$23="",COUNTIF($AU$34:AW$34,1)&lt;&gt;0),1/2,IF(AND($J$23="",$K$23="○",COUNTIF($AU$34:AW$34,1)&lt;&gt;0),3/4,1)))</f>
        <v>300</v>
      </c>
      <c r="AX24" s="26">
        <f>IF(V24&lt;&gt;"",$C$17/AX$34/12*IF(AND($J$23="○",$K$23="",COUNTIF($AU$34:AX$34,1)&lt;&gt;0),1/2,IF(AND($J$23="",$K$23="○",COUNTIF($AU$34:AX$34,1)&lt;&gt;0),3/4,1)))</f>
        <v>300</v>
      </c>
      <c r="AY24" s="26">
        <f>IF(W24&lt;&gt;"",$C$17/AY$34/12*IF(AND($J$23="○",$K$23="",COUNTIF($AU$34:AY$34,1)&lt;&gt;0),1/2,IF(AND($J$23="",$K$23="○",COUNTIF($AU$34:AY$34,1)&lt;&gt;0),3/4,1)))</f>
        <v>300</v>
      </c>
      <c r="AZ24" s="26">
        <f>IF(X24&lt;&gt;"",$C$17/AZ$34/12*IF(AND($J$23="○",$K$23="",COUNTIF($AU$34:AZ$34,1)&lt;&gt;0),1/2,IF(AND($J$23="",$K$23="○",COUNTIF($AU$34:AZ$34,1)&lt;&gt;0),3/4,1)))</f>
        <v>300</v>
      </c>
      <c r="BA24" s="26">
        <f>IF(Y24&lt;&gt;"",$C$17/BA$34/12*IF(AND($J$23="○",$K$23="",COUNTIF($AU$34:BA$34,1)&lt;&gt;0),1/2,IF(AND($J$23="",$K$23="○",COUNTIF($AU$34:BA$34,1)&lt;&gt;0),3/4,1)))</f>
        <v>300</v>
      </c>
      <c r="BB24" s="26">
        <f>IF(Z24&lt;&gt;"",$C$17/BB$34/12*IF(AND($J$23="○",$K$23="",COUNTIF($AU$34:BB$34,1)&lt;&gt;0),1/2,IF(AND($J$23="",$K$23="○",COUNTIF($AU$34:BB$34,1)&lt;&gt;0),3/4,1)))</f>
        <v>300</v>
      </c>
      <c r="BC24" s="26">
        <f>IF(AA24&lt;&gt;"",$C$17/BC$34/12*IF(AND($J$23="○",$K$23="",COUNTIF($AU$34:BC$34,1)&lt;&gt;0),1/2,IF(AND($J$23="",$K$23="○",COUNTIF($AU$34:BC$34,1)&lt;&gt;0),3/4,1)))</f>
        <v>300</v>
      </c>
      <c r="BD24" s="26">
        <f>IF(AB24&lt;&gt;"",$C$17/BD$34/12*IF(AND($J$23="○",$K$23="",COUNTIF($AU$34:BD$34,1)&lt;&gt;0),1/2,IF(AND($J$23="",$K$23="○",COUNTIF($AU$34:BD$34,1)&lt;&gt;0),3/4,1)))</f>
        <v>300</v>
      </c>
      <c r="BE24" s="26">
        <f>IF(AC24&lt;&gt;"",$C$17/BE$34/12*IF(AND($J$23="○",$K$23="",COUNTIF($AU$34:BE$34,1)&lt;&gt;0),1/2,IF(AND($J$23="",$K$23="○",COUNTIF($AU$34:BE$34,1)&lt;&gt;0),3/4,1)))</f>
        <v>300</v>
      </c>
      <c r="BF24" s="26">
        <f>IF(AD24&lt;&gt;"",$C$17/BF$34/12*IF(AND($J$23="○",$K$23="",COUNTIF($AU$34:BF$34,1)&lt;&gt;0),1/2,IF(AND($J$23="",$K$23="○",COUNTIF($AU$34:BF$34,1)&lt;&gt;0),3/4,1)))</f>
        <v>300</v>
      </c>
      <c r="BG24" s="27">
        <f t="shared" si="8"/>
        <v>3900</v>
      </c>
      <c r="BI24" s="8">
        <f t="shared" si="9"/>
        <v>74045.333333333328</v>
      </c>
      <c r="BJ24" s="9">
        <f t="shared" si="10"/>
        <v>26552</v>
      </c>
      <c r="BK24" s="9">
        <f t="shared" si="11"/>
        <v>0</v>
      </c>
      <c r="BM24" s="8">
        <f t="shared" si="12"/>
        <v>74000</v>
      </c>
      <c r="BN24" s="9">
        <f t="shared" si="12"/>
        <v>26500</v>
      </c>
      <c r="BO24" s="9">
        <f t="shared" si="12"/>
        <v>0</v>
      </c>
      <c r="BQ24" s="8">
        <f t="shared" ref="BQ24:BS32" si="20">IF($M24&lt;&gt;"",0,IF($L24&lt;&gt;"",BM24/2,BM24))</f>
        <v>74000</v>
      </c>
      <c r="BR24" s="8">
        <f t="shared" si="20"/>
        <v>26500</v>
      </c>
      <c r="BS24" s="8">
        <f t="shared" si="20"/>
        <v>0</v>
      </c>
      <c r="BT24" s="8">
        <f t="shared" ref="BT24:BT33" si="21">SUM(BQ24:BS24)</f>
        <v>100500</v>
      </c>
      <c r="BV24" s="8">
        <f t="shared" ref="BV24:BV32" si="22">IF(BQ24=0,0,IF($BQ$33=$C$12,BQ24,INT($C$12*BQ24/BQ$33)))</f>
        <v>74068</v>
      </c>
      <c r="BW24" s="8">
        <f t="shared" ref="BW24:BX32" si="23">IF(BR24=0,0,IF(BR$33=D$12,BR24,INT(D$12*BR24/BR$33)))</f>
        <v>26560</v>
      </c>
      <c r="BX24" s="8">
        <f t="shared" si="23"/>
        <v>0</v>
      </c>
      <c r="BY24" s="8">
        <f t="shared" ref="BY24:BY33" si="24">SUM(BV24:BX24)</f>
        <v>100628</v>
      </c>
      <c r="BZ24" s="47"/>
      <c r="CA24" s="110">
        <f t="shared" ref="CA24:CB32" si="25">BV24</f>
        <v>74068</v>
      </c>
      <c r="CB24" s="86">
        <f t="shared" si="25"/>
        <v>26560</v>
      </c>
      <c r="CC24" s="111">
        <f t="shared" ref="CC24:CC32" si="26">IF(BX24=0,0,IF($BX$33=$E$12,BX24,IF($CC$23=0,INT(BX24-($BX$33-$E$12)),BX24)))</f>
        <v>0</v>
      </c>
      <c r="CD24" s="112">
        <f t="shared" ref="CD24:CD32" si="27">SUM(CA24:CC24)</f>
        <v>100628</v>
      </c>
      <c r="CF24" s="6" t="s">
        <v>53</v>
      </c>
      <c r="CG24" s="238" t="s">
        <v>54</v>
      </c>
      <c r="CH24" s="239"/>
      <c r="CI24" s="239"/>
      <c r="CJ24" s="240"/>
      <c r="CK24" s="7" t="str">
        <f>IF(AND($AG$23=0,SUM($AG$24:$AG$32)&gt;0),"○","")</f>
        <v/>
      </c>
      <c r="CL24" s="40" t="str">
        <f>IF(OR($CM24=TRUE,$CK24=""),"","［加入者は№1から順に入力してください(月)］")</f>
        <v/>
      </c>
      <c r="CM24" s="100" t="b">
        <v>0</v>
      </c>
    </row>
    <row r="25" spans="1:91" ht="19.95" customHeight="1" thickTop="1" thickBot="1">
      <c r="A25" s="14">
        <v>3</v>
      </c>
      <c r="B25" s="55" t="s">
        <v>114</v>
      </c>
      <c r="C25" s="13">
        <v>0</v>
      </c>
      <c r="D25" s="12">
        <v>0</v>
      </c>
      <c r="E25" s="19">
        <v>0</v>
      </c>
      <c r="F25" s="13">
        <v>24400</v>
      </c>
      <c r="G25" s="12">
        <v>15400</v>
      </c>
      <c r="H25" s="150"/>
      <c r="I25" s="156" t="s">
        <v>115</v>
      </c>
      <c r="J25" s="294"/>
      <c r="K25" s="245"/>
      <c r="L25" s="48"/>
      <c r="M25" s="51"/>
      <c r="N25" s="37">
        <f t="shared" si="0"/>
        <v>9760</v>
      </c>
      <c r="O25" s="8">
        <f t="shared" si="0"/>
        <v>6160</v>
      </c>
      <c r="P25" s="8">
        <f t="shared" si="1"/>
        <v>0</v>
      </c>
      <c r="Q25" s="6">
        <f t="shared" si="13"/>
        <v>2</v>
      </c>
      <c r="S25" s="33"/>
      <c r="T25" s="32"/>
      <c r="U25" s="32" t="s">
        <v>59</v>
      </c>
      <c r="V25" s="32" t="s">
        <v>115</v>
      </c>
      <c r="W25" s="32" t="s">
        <v>115</v>
      </c>
      <c r="X25" s="34" t="s">
        <v>115</v>
      </c>
      <c r="Y25" s="34" t="s">
        <v>115</v>
      </c>
      <c r="Z25" s="34" t="s">
        <v>115</v>
      </c>
      <c r="AA25" s="34" t="s">
        <v>115</v>
      </c>
      <c r="AB25" s="34" t="s">
        <v>115</v>
      </c>
      <c r="AC25" s="34" t="s">
        <v>115</v>
      </c>
      <c r="AD25" s="57" t="s">
        <v>115</v>
      </c>
      <c r="AE25" s="6">
        <f t="shared" si="14"/>
        <v>10</v>
      </c>
      <c r="AF25" s="14">
        <f>SUM(AI25,AK25)</f>
        <v>0</v>
      </c>
      <c r="AG25" s="90">
        <f t="shared" si="15"/>
        <v>10</v>
      </c>
      <c r="AH25" s="6">
        <f t="shared" si="16"/>
        <v>10</v>
      </c>
      <c r="AI25" s="6">
        <f t="shared" si="17"/>
        <v>0</v>
      </c>
      <c r="AJ25" s="6">
        <f t="shared" si="18"/>
        <v>0</v>
      </c>
      <c r="AK25" s="91">
        <f t="shared" si="19"/>
        <v>0</v>
      </c>
      <c r="AL25" s="3"/>
      <c r="AM25" s="8">
        <f t="shared" si="3"/>
        <v>8133.3333333333339</v>
      </c>
      <c r="AN25" s="8">
        <f t="shared" si="4"/>
        <v>5133.3333333333339</v>
      </c>
      <c r="AO25" s="8">
        <f t="shared" si="4"/>
        <v>0</v>
      </c>
      <c r="AQ25" s="8">
        <f t="shared" si="5"/>
        <v>8133.3333333333339</v>
      </c>
      <c r="AR25" s="8">
        <f t="shared" si="6"/>
        <v>5133.3333333333339</v>
      </c>
      <c r="AS25" s="8">
        <f t="shared" si="7"/>
        <v>0</v>
      </c>
      <c r="AU25" s="26" t="b">
        <f>IF(S25&lt;&gt;"",$C$17/AU$34/12*IF(AND($J$23="○",$K$23="",COUNTIF($AU$34:AU$34,1)&lt;&gt;0),1/2,IF(AND($J$23="",$K$23="○",COUNTIF($AU$34:AU$34,1)&lt;&gt;0),3/4,1)))</f>
        <v>0</v>
      </c>
      <c r="AV25" s="26" t="b">
        <f>IF(T25&lt;&gt;"",$C$17/AV$34/12*IF(AND($J$23="○",$K$23="",COUNTIF($AU$34:AV$34,1)&lt;&gt;0),1/2,IF(AND($J$23="",$K$23="○",COUNTIF($AU$34:AV$34,1)&lt;&gt;0),3/4,1)))</f>
        <v>0</v>
      </c>
      <c r="AW25" s="26">
        <f>IF(U25&lt;&gt;"",$C$17/AW$34/12*IF(AND($J$23="○",$K$23="",COUNTIF($AU$34:AW$34,1)&lt;&gt;0),1/2,IF(AND($J$23="",$K$23="○",COUNTIF($AU$34:AW$34,1)&lt;&gt;0),3/4,1)))</f>
        <v>300</v>
      </c>
      <c r="AX25" s="26">
        <f>IF(V25&lt;&gt;"",$C$17/AX$34/12*IF(AND($J$23="○",$K$23="",COUNTIF($AU$34:AX$34,1)&lt;&gt;0),1/2,IF(AND($J$23="",$K$23="○",COUNTIF($AU$34:AX$34,1)&lt;&gt;0),3/4,1)))</f>
        <v>300</v>
      </c>
      <c r="AY25" s="26">
        <f>IF(W25&lt;&gt;"",$C$17/AY$34/12*IF(AND($J$23="○",$K$23="",COUNTIF($AU$34:AY$34,1)&lt;&gt;0),1/2,IF(AND($J$23="",$K$23="○",COUNTIF($AU$34:AY$34,1)&lt;&gt;0),3/4,1)))</f>
        <v>300</v>
      </c>
      <c r="AZ25" s="26">
        <f>IF(X25&lt;&gt;"",$C$17/AZ$34/12*IF(AND($J$23="○",$K$23="",COUNTIF($AU$34:AZ$34,1)&lt;&gt;0),1/2,IF(AND($J$23="",$K$23="○",COUNTIF($AU$34:AZ$34,1)&lt;&gt;0),3/4,1)))</f>
        <v>300</v>
      </c>
      <c r="BA25" s="26">
        <f>IF(Y25&lt;&gt;"",$C$17/BA$34/12*IF(AND($J$23="○",$K$23="",COUNTIF($AU$34:BA$34,1)&lt;&gt;0),1/2,IF(AND($J$23="",$K$23="○",COUNTIF($AU$34:BA$34,1)&lt;&gt;0),3/4,1)))</f>
        <v>300</v>
      </c>
      <c r="BB25" s="26">
        <f>IF(Z25&lt;&gt;"",$C$17/BB$34/12*IF(AND($J$23="○",$K$23="",COUNTIF($AU$34:BB$34,1)&lt;&gt;0),1/2,IF(AND($J$23="",$K$23="○",COUNTIF($AU$34:BB$34,1)&lt;&gt;0),3/4,1)))</f>
        <v>300</v>
      </c>
      <c r="BC25" s="26">
        <f>IF(AA25&lt;&gt;"",$C$17/BC$34/12*IF(AND($J$23="○",$K$23="",COUNTIF($AU$34:BC$34,1)&lt;&gt;0),1/2,IF(AND($J$23="",$K$23="○",COUNTIF($AU$34:BC$34,1)&lt;&gt;0),3/4,1)))</f>
        <v>300</v>
      </c>
      <c r="BD25" s="26">
        <f>IF(AB25&lt;&gt;"",$C$17/BD$34/12*IF(AND($J$23="○",$K$23="",COUNTIF($AU$34:BD$34,1)&lt;&gt;0),1/2,IF(AND($J$23="",$K$23="○",COUNTIF($AU$34:BD$34,1)&lt;&gt;0),3/4,1)))</f>
        <v>300</v>
      </c>
      <c r="BE25" s="26">
        <f>IF(AC25&lt;&gt;"",$C$17/BE$34/12*IF(AND($J$23="○",$K$23="",COUNTIF($AU$34:BE$34,1)&lt;&gt;0),1/2,IF(AND($J$23="",$K$23="○",COUNTIF($AU$34:BE$34,1)&lt;&gt;0),3/4,1)))</f>
        <v>300</v>
      </c>
      <c r="BF25" s="26">
        <f>IF(AD25&lt;&gt;"",$C$17/BF$34/12*IF(AND($J$23="○",$K$23="",COUNTIF($AU$34:BF$34,1)&lt;&gt;0),1/2,IF(AND($J$23="",$K$23="○",COUNTIF($AU$34:BF$34,1)&lt;&gt;0),3/4,1)))</f>
        <v>300</v>
      </c>
      <c r="BG25" s="27">
        <f t="shared" si="8"/>
        <v>3000</v>
      </c>
      <c r="BI25" s="8">
        <f t="shared" si="9"/>
        <v>11133.333333333334</v>
      </c>
      <c r="BJ25" s="9">
        <f t="shared" si="10"/>
        <v>5133.3333333333339</v>
      </c>
      <c r="BK25" s="9">
        <f t="shared" si="11"/>
        <v>0</v>
      </c>
      <c r="BM25" s="8">
        <f t="shared" si="12"/>
        <v>11100</v>
      </c>
      <c r="BN25" s="9">
        <f t="shared" si="12"/>
        <v>5100</v>
      </c>
      <c r="BO25" s="9">
        <f t="shared" si="12"/>
        <v>0</v>
      </c>
      <c r="BQ25" s="8">
        <f t="shared" si="20"/>
        <v>11100</v>
      </c>
      <c r="BR25" s="8">
        <f t="shared" si="20"/>
        <v>5100</v>
      </c>
      <c r="BS25" s="8">
        <f t="shared" si="20"/>
        <v>0</v>
      </c>
      <c r="BT25" s="8">
        <f t="shared" si="21"/>
        <v>16200</v>
      </c>
      <c r="BV25" s="8">
        <f t="shared" si="22"/>
        <v>11110</v>
      </c>
      <c r="BW25" s="8">
        <f t="shared" si="23"/>
        <v>5111</v>
      </c>
      <c r="BX25" s="8">
        <f t="shared" si="23"/>
        <v>0</v>
      </c>
      <c r="BY25" s="8">
        <f t="shared" si="24"/>
        <v>16221</v>
      </c>
      <c r="BZ25" s="47"/>
      <c r="CA25" s="110">
        <f t="shared" si="25"/>
        <v>11110</v>
      </c>
      <c r="CB25" s="86">
        <f t="shared" si="25"/>
        <v>5111</v>
      </c>
      <c r="CC25" s="111">
        <f t="shared" si="26"/>
        <v>0</v>
      </c>
      <c r="CD25" s="112">
        <f t="shared" si="27"/>
        <v>16221</v>
      </c>
      <c r="CF25" s="6" t="s">
        <v>33</v>
      </c>
      <c r="CG25" s="238" t="s">
        <v>40</v>
      </c>
      <c r="CH25" s="239"/>
      <c r="CI25" s="239"/>
      <c r="CJ25" s="240"/>
      <c r="CK25" s="7" t="str">
        <f>IF(OR($Q$33=1,$AG$33=1),"○","")</f>
        <v/>
      </c>
      <c r="CL25" s="40" t="str">
        <f>IF(OR($CM25=TRUE,$CK25=""),"","［加入者が1名しか入力されていません］")</f>
        <v/>
      </c>
      <c r="CM25" s="100" t="b">
        <v>0</v>
      </c>
    </row>
    <row r="26" spans="1:91" ht="19.95" customHeight="1" thickTop="1">
      <c r="A26" s="14">
        <v>4</v>
      </c>
      <c r="B26" s="55"/>
      <c r="C26" s="13"/>
      <c r="D26" s="12"/>
      <c r="E26" s="19"/>
      <c r="F26" s="13"/>
      <c r="G26" s="12"/>
      <c r="H26" s="19"/>
      <c r="I26" s="49"/>
      <c r="J26" s="242"/>
      <c r="K26" s="245"/>
      <c r="L26" s="48"/>
      <c r="M26" s="51"/>
      <c r="N26" s="37">
        <f t="shared" si="0"/>
        <v>0</v>
      </c>
      <c r="O26" s="8">
        <f t="shared" si="0"/>
        <v>0</v>
      </c>
      <c r="P26" s="8">
        <f t="shared" si="1"/>
        <v>0</v>
      </c>
      <c r="Q26" s="6">
        <f t="shared" si="13"/>
        <v>0</v>
      </c>
      <c r="S26" s="33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57"/>
      <c r="AE26" s="6">
        <f t="shared" si="14"/>
        <v>0</v>
      </c>
      <c r="AF26" s="14">
        <f t="shared" ref="AF26:AF32" si="28">SUM(AI26,AK26)</f>
        <v>0</v>
      </c>
      <c r="AG26" s="90">
        <f t="shared" si="15"/>
        <v>0</v>
      </c>
      <c r="AH26" s="6">
        <f t="shared" si="16"/>
        <v>0</v>
      </c>
      <c r="AI26" s="6">
        <f t="shared" si="17"/>
        <v>0</v>
      </c>
      <c r="AJ26" s="6">
        <f t="shared" si="18"/>
        <v>0</v>
      </c>
      <c r="AK26" s="91">
        <f t="shared" si="19"/>
        <v>0</v>
      </c>
      <c r="AL26" s="3"/>
      <c r="AM26" s="8">
        <f t="shared" si="3"/>
        <v>0</v>
      </c>
      <c r="AN26" s="8">
        <f t="shared" si="4"/>
        <v>0</v>
      </c>
      <c r="AO26" s="8">
        <f t="shared" si="4"/>
        <v>0</v>
      </c>
      <c r="AQ26" s="8">
        <f t="shared" si="5"/>
        <v>0</v>
      </c>
      <c r="AR26" s="8">
        <f t="shared" si="6"/>
        <v>0</v>
      </c>
      <c r="AS26" s="8">
        <f t="shared" si="7"/>
        <v>0</v>
      </c>
      <c r="AU26" s="26" t="b">
        <f>IF(S26&lt;&gt;"",$C$17/AU$34/12*IF(AND($J$23="○",$K$23="",COUNTIF($AU$34:AU$34,1)&lt;&gt;0),1/2,IF(AND($J$23="",$K$23="○",COUNTIF($AU$34:AU$34,1)&lt;&gt;0),3/4,1)))</f>
        <v>0</v>
      </c>
      <c r="AV26" s="26" t="b">
        <f>IF(T26&lt;&gt;"",$C$17/AV$34/12*IF(AND($J$23="○",$K$23="",COUNTIF($AU$34:AV$34,1)&lt;&gt;0),1/2,IF(AND($J$23="",$K$23="○",COUNTIF($AU$34:AV$34,1)&lt;&gt;0),3/4,1)))</f>
        <v>0</v>
      </c>
      <c r="AW26" s="26" t="b">
        <f>IF(U26&lt;&gt;"",$C$17/AW$34/12*IF(AND($J$23="○",$K$23="",COUNTIF($AU$34:AW$34,1)&lt;&gt;0),1/2,IF(AND($J$23="",$K$23="○",COUNTIF($AU$34:AW$34,1)&lt;&gt;0),3/4,1)))</f>
        <v>0</v>
      </c>
      <c r="AX26" s="26" t="b">
        <f>IF(V26&lt;&gt;"",$C$17/AX$34/12*IF(AND($J$23="○",$K$23="",COUNTIF($AU$34:AX$34,1)&lt;&gt;0),1/2,IF(AND($J$23="",$K$23="○",COUNTIF($AU$34:AX$34,1)&lt;&gt;0),3/4,1)))</f>
        <v>0</v>
      </c>
      <c r="AY26" s="26" t="b">
        <f>IF(W26&lt;&gt;"",$C$17/AY$34/12*IF(AND($J$23="○",$K$23="",COUNTIF($AU$34:AY$34,1)&lt;&gt;0),1/2,IF(AND($J$23="",$K$23="○",COUNTIF($AU$34:AY$34,1)&lt;&gt;0),3/4,1)))</f>
        <v>0</v>
      </c>
      <c r="AZ26" s="26" t="b">
        <f>IF(X26&lt;&gt;"",$C$17/AZ$34/12*IF(AND($J$23="○",$K$23="",COUNTIF($AU$34:AZ$34,1)&lt;&gt;0),1/2,IF(AND($J$23="",$K$23="○",COUNTIF($AU$34:AZ$34,1)&lt;&gt;0),3/4,1)))</f>
        <v>0</v>
      </c>
      <c r="BA26" s="26" t="b">
        <f>IF(Y26&lt;&gt;"",$C$17/BA$34/12*IF(AND($J$23="○",$K$23="",COUNTIF($AU$34:BA$34,1)&lt;&gt;0),1/2,IF(AND($J$23="",$K$23="○",COUNTIF($AU$34:BA$34,1)&lt;&gt;0),3/4,1)))</f>
        <v>0</v>
      </c>
      <c r="BB26" s="26" t="b">
        <f>IF(Z26&lt;&gt;"",$C$17/BB$34/12*IF(AND($J$23="○",$K$23="",COUNTIF($AU$34:BB$34,1)&lt;&gt;0),1/2,IF(AND($J$23="",$K$23="○",COUNTIF($AU$34:BB$34,1)&lt;&gt;0),3/4,1)))</f>
        <v>0</v>
      </c>
      <c r="BC26" s="26" t="b">
        <f>IF(AA26&lt;&gt;"",$C$17/BC$34/12*IF(AND($J$23="○",$K$23="",COUNTIF($AU$34:BC$34,1)&lt;&gt;0),1/2,IF(AND($J$23="",$K$23="○",COUNTIF($AU$34:BC$34,1)&lt;&gt;0),3/4,1)))</f>
        <v>0</v>
      </c>
      <c r="BD26" s="26" t="b">
        <f>IF(AB26&lt;&gt;"",$C$17/BD$34/12*IF(AND($J$23="○",$K$23="",COUNTIF($AU$34:BD$34,1)&lt;&gt;0),1/2,IF(AND($J$23="",$K$23="○",COUNTIF($AU$34:BD$34,1)&lt;&gt;0),3/4,1)))</f>
        <v>0</v>
      </c>
      <c r="BE26" s="26" t="b">
        <f>IF(AC26&lt;&gt;"",$C$17/BE$34/12*IF(AND($J$23="○",$K$23="",COUNTIF($AU$34:BE$34,1)&lt;&gt;0),1/2,IF(AND($J$23="",$K$23="○",COUNTIF($AU$34:BE$34,1)&lt;&gt;0),3/4,1)))</f>
        <v>0</v>
      </c>
      <c r="BF26" s="26" t="b">
        <f>IF(AD26&lt;&gt;"",$C$17/BF$34/12*IF(AND($J$23="○",$K$23="",COUNTIF($AU$34:BF$34,1)&lt;&gt;0),1/2,IF(AND($J$23="",$K$23="○",COUNTIF($AU$34:BF$34,1)&lt;&gt;0),3/4,1)))</f>
        <v>0</v>
      </c>
      <c r="BG26" s="27">
        <f t="shared" si="8"/>
        <v>0</v>
      </c>
      <c r="BI26" s="8">
        <f t="shared" si="9"/>
        <v>0</v>
      </c>
      <c r="BJ26" s="9">
        <f t="shared" si="10"/>
        <v>0</v>
      </c>
      <c r="BK26" s="9">
        <f t="shared" si="11"/>
        <v>0</v>
      </c>
      <c r="BM26" s="8">
        <f t="shared" si="12"/>
        <v>0</v>
      </c>
      <c r="BN26" s="9">
        <f t="shared" si="12"/>
        <v>0</v>
      </c>
      <c r="BO26" s="9">
        <f t="shared" si="12"/>
        <v>0</v>
      </c>
      <c r="BQ26" s="8">
        <f t="shared" si="20"/>
        <v>0</v>
      </c>
      <c r="BR26" s="8">
        <f t="shared" si="20"/>
        <v>0</v>
      </c>
      <c r="BS26" s="8">
        <f t="shared" si="20"/>
        <v>0</v>
      </c>
      <c r="BT26" s="8">
        <f t="shared" si="21"/>
        <v>0</v>
      </c>
      <c r="BV26" s="8">
        <f t="shared" si="22"/>
        <v>0</v>
      </c>
      <c r="BW26" s="8">
        <f t="shared" si="23"/>
        <v>0</v>
      </c>
      <c r="BX26" s="8">
        <f t="shared" si="23"/>
        <v>0</v>
      </c>
      <c r="BY26" s="8">
        <f t="shared" si="24"/>
        <v>0</v>
      </c>
      <c r="BZ26" s="47"/>
      <c r="CA26" s="110">
        <f t="shared" si="25"/>
        <v>0</v>
      </c>
      <c r="CB26" s="86">
        <f t="shared" si="25"/>
        <v>0</v>
      </c>
      <c r="CC26" s="111">
        <f t="shared" si="26"/>
        <v>0</v>
      </c>
      <c r="CD26" s="112">
        <f t="shared" si="27"/>
        <v>0</v>
      </c>
      <c r="CF26" s="6" t="s">
        <v>34</v>
      </c>
      <c r="CG26" s="238" t="s">
        <v>36</v>
      </c>
      <c r="CH26" s="239"/>
      <c r="CI26" s="239"/>
      <c r="CJ26" s="240"/>
      <c r="CK26" s="7" t="str">
        <f>IF(OR(AND(COUNTA($C$23:$H$23)&lt;&gt;0,COUNTA($S$23:$AD$23)=0),AND(COUNTA($C$24:$H$24)&lt;&gt;0,COUNTA($S$24:$AD$24)=0),AND(COUNTA($C$25:$H$25)&lt;&gt;0,COUNTA($S$25:$AD$25)=0),AND(COUNTA($C$26:$H$26)&lt;&gt;0,COUNTA($S$26:$AD$26)=0),AND(COUNTA($C$27:$H$27)&lt;&gt;0,COUNTA($S$27:$AD$27)=0),AND(COUNTA($C$28:$H$28)&lt;&gt;0,COUNTA($S$28:$AD$28)=0),AND(COUNTA($C$29:$H$29)&lt;&gt;0,COUNTA($S$29:$AD$29)=0),AND(COUNTA($C$30:$H$30)&lt;&gt;0,COUNTA($S$30:$AD$30)=0),AND(COUNTA($C$31:$H$31)&lt;&gt;0,COUNTA($S$31:$AD$31)=0),AND(COUNTA($C$32:$H$32)&lt;&gt;0,COUNTA($S$32:$AD$32)=0),),"○","")</f>
        <v/>
      </c>
      <c r="CL26" s="40" t="str">
        <f>IF(OR($CM26=TRUE,$CK26=""),"","［加入月数(個人別)が入力されていない加入者がいます］")</f>
        <v/>
      </c>
      <c r="CM26" s="100" t="b">
        <v>0</v>
      </c>
    </row>
    <row r="27" spans="1:91" ht="19.95" customHeight="1">
      <c r="A27" s="14">
        <v>5</v>
      </c>
      <c r="B27" s="55"/>
      <c r="C27" s="13"/>
      <c r="D27" s="12"/>
      <c r="E27" s="19"/>
      <c r="F27" s="13"/>
      <c r="G27" s="12"/>
      <c r="H27" s="19"/>
      <c r="I27" s="48"/>
      <c r="J27" s="242"/>
      <c r="K27" s="245"/>
      <c r="L27" s="48"/>
      <c r="M27" s="51"/>
      <c r="N27" s="37">
        <f t="shared" si="0"/>
        <v>0</v>
      </c>
      <c r="O27" s="8">
        <f t="shared" si="0"/>
        <v>0</v>
      </c>
      <c r="P27" s="8">
        <f t="shared" si="1"/>
        <v>0</v>
      </c>
      <c r="Q27" s="6">
        <f t="shared" si="13"/>
        <v>0</v>
      </c>
      <c r="S27" s="33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57"/>
      <c r="AE27" s="6">
        <f t="shared" si="14"/>
        <v>0</v>
      </c>
      <c r="AF27" s="14">
        <f t="shared" si="28"/>
        <v>0</v>
      </c>
      <c r="AG27" s="90">
        <f t="shared" si="15"/>
        <v>0</v>
      </c>
      <c r="AH27" s="6">
        <f t="shared" si="16"/>
        <v>0</v>
      </c>
      <c r="AI27" s="6">
        <f t="shared" si="17"/>
        <v>0</v>
      </c>
      <c r="AJ27" s="6">
        <f t="shared" si="18"/>
        <v>0</v>
      </c>
      <c r="AK27" s="91">
        <f t="shared" si="19"/>
        <v>0</v>
      </c>
      <c r="AL27" s="3"/>
      <c r="AM27" s="8">
        <f t="shared" si="3"/>
        <v>0</v>
      </c>
      <c r="AN27" s="8">
        <f t="shared" si="4"/>
        <v>0</v>
      </c>
      <c r="AO27" s="8">
        <f t="shared" si="4"/>
        <v>0</v>
      </c>
      <c r="AQ27" s="8">
        <f t="shared" si="5"/>
        <v>0</v>
      </c>
      <c r="AR27" s="8">
        <f t="shared" si="6"/>
        <v>0</v>
      </c>
      <c r="AS27" s="8">
        <f t="shared" si="7"/>
        <v>0</v>
      </c>
      <c r="AU27" s="26" t="b">
        <f>IF(S27&lt;&gt;"",$C$17/AU$34/12*IF(AND($J$23="○",$K$23="",COUNTIF($AU$34:AU$34,1)&lt;&gt;0),1/2,IF(AND($J$23="",$K$23="○",COUNTIF($AU$34:AU$34,1)&lt;&gt;0),3/4,1)))</f>
        <v>0</v>
      </c>
      <c r="AV27" s="26" t="b">
        <f>IF(T27&lt;&gt;"",$C$17/AV$34/12*IF(AND($J$23="○",$K$23="",COUNTIF($AU$34:AV$34,1)&lt;&gt;0),1/2,IF(AND($J$23="",$K$23="○",COUNTIF($AU$34:AV$34,1)&lt;&gt;0),3/4,1)))</f>
        <v>0</v>
      </c>
      <c r="AW27" s="26" t="b">
        <f>IF(U27&lt;&gt;"",$C$17/AW$34/12*IF(AND($J$23="○",$K$23="",COUNTIF($AU$34:AW$34,1)&lt;&gt;0),1/2,IF(AND($J$23="",$K$23="○",COUNTIF($AU$34:AW$34,1)&lt;&gt;0),3/4,1)))</f>
        <v>0</v>
      </c>
      <c r="AX27" s="26" t="b">
        <f>IF(V27&lt;&gt;"",$C$17/AX$34/12*IF(AND($J$23="○",$K$23="",COUNTIF($AU$34:AX$34,1)&lt;&gt;0),1/2,IF(AND($J$23="",$K$23="○",COUNTIF($AU$34:AX$34,1)&lt;&gt;0),3/4,1)))</f>
        <v>0</v>
      </c>
      <c r="AY27" s="26" t="b">
        <f>IF(W27&lt;&gt;"",$C$17/AY$34/12*IF(AND($J$23="○",$K$23="",COUNTIF($AU$34:AY$34,1)&lt;&gt;0),1/2,IF(AND($J$23="",$K$23="○",COUNTIF($AU$34:AY$34,1)&lt;&gt;0),3/4,1)))</f>
        <v>0</v>
      </c>
      <c r="AZ27" s="26" t="b">
        <f>IF(X27&lt;&gt;"",$C$17/AZ$34/12*IF(AND($J$23="○",$K$23="",COUNTIF($AU$34:AZ$34,1)&lt;&gt;0),1/2,IF(AND($J$23="",$K$23="○",COUNTIF($AU$34:AZ$34,1)&lt;&gt;0),3/4,1)))</f>
        <v>0</v>
      </c>
      <c r="BA27" s="26" t="b">
        <f>IF(Y27&lt;&gt;"",$C$17/BA$34/12*IF(AND($J$23="○",$K$23="",COUNTIF($AU$34:BA$34,1)&lt;&gt;0),1/2,IF(AND($J$23="",$K$23="○",COUNTIF($AU$34:BA$34,1)&lt;&gt;0),3/4,1)))</f>
        <v>0</v>
      </c>
      <c r="BB27" s="26" t="b">
        <f>IF(Z27&lt;&gt;"",$C$17/BB$34/12*IF(AND($J$23="○",$K$23="",COUNTIF($AU$34:BB$34,1)&lt;&gt;0),1/2,IF(AND($J$23="",$K$23="○",COUNTIF($AU$34:BB$34,1)&lt;&gt;0),3/4,1)))</f>
        <v>0</v>
      </c>
      <c r="BC27" s="26" t="b">
        <f>IF(AA27&lt;&gt;"",$C$17/BC$34/12*IF(AND($J$23="○",$K$23="",COUNTIF($AU$34:BC$34,1)&lt;&gt;0),1/2,IF(AND($J$23="",$K$23="○",COUNTIF($AU$34:BC$34,1)&lt;&gt;0),3/4,1)))</f>
        <v>0</v>
      </c>
      <c r="BD27" s="26" t="b">
        <f>IF(AB27&lt;&gt;"",$C$17/BD$34/12*IF(AND($J$23="○",$K$23="",COUNTIF($AU$34:BD$34,1)&lt;&gt;0),1/2,IF(AND($J$23="",$K$23="○",COUNTIF($AU$34:BD$34,1)&lt;&gt;0),3/4,1)))</f>
        <v>0</v>
      </c>
      <c r="BE27" s="26" t="b">
        <f>IF(AC27&lt;&gt;"",$C$17/BE$34/12*IF(AND($J$23="○",$K$23="",COUNTIF($AU$34:BE$34,1)&lt;&gt;0),1/2,IF(AND($J$23="",$K$23="○",COUNTIF($AU$34:BE$34,1)&lt;&gt;0),3/4,1)))</f>
        <v>0</v>
      </c>
      <c r="BF27" s="26" t="b">
        <f>IF(AD27&lt;&gt;"",$C$17/BF$34/12*IF(AND($J$23="○",$K$23="",COUNTIF($AU$34:BF$34,1)&lt;&gt;0),1/2,IF(AND($J$23="",$K$23="○",COUNTIF($AU$34:BF$34,1)&lt;&gt;0),3/4,1)))</f>
        <v>0</v>
      </c>
      <c r="BG27" s="27">
        <f t="shared" si="8"/>
        <v>0</v>
      </c>
      <c r="BI27" s="8">
        <f t="shared" si="9"/>
        <v>0</v>
      </c>
      <c r="BJ27" s="9">
        <f t="shared" si="10"/>
        <v>0</v>
      </c>
      <c r="BK27" s="9">
        <f t="shared" si="11"/>
        <v>0</v>
      </c>
      <c r="BM27" s="8">
        <f t="shared" si="12"/>
        <v>0</v>
      </c>
      <c r="BN27" s="9">
        <f t="shared" si="12"/>
        <v>0</v>
      </c>
      <c r="BO27" s="9">
        <f t="shared" si="12"/>
        <v>0</v>
      </c>
      <c r="BQ27" s="8">
        <f t="shared" si="20"/>
        <v>0</v>
      </c>
      <c r="BR27" s="8">
        <f t="shared" si="20"/>
        <v>0</v>
      </c>
      <c r="BS27" s="8">
        <f t="shared" si="20"/>
        <v>0</v>
      </c>
      <c r="BT27" s="8">
        <f t="shared" si="21"/>
        <v>0</v>
      </c>
      <c r="BV27" s="8">
        <f t="shared" si="22"/>
        <v>0</v>
      </c>
      <c r="BW27" s="8">
        <f t="shared" si="23"/>
        <v>0</v>
      </c>
      <c r="BX27" s="8">
        <f t="shared" si="23"/>
        <v>0</v>
      </c>
      <c r="BY27" s="8">
        <f t="shared" si="24"/>
        <v>0</v>
      </c>
      <c r="BZ27" s="47"/>
      <c r="CA27" s="110">
        <f t="shared" si="25"/>
        <v>0</v>
      </c>
      <c r="CB27" s="86">
        <f t="shared" si="25"/>
        <v>0</v>
      </c>
      <c r="CC27" s="111">
        <f t="shared" si="26"/>
        <v>0</v>
      </c>
      <c r="CD27" s="112">
        <f t="shared" si="27"/>
        <v>0</v>
      </c>
      <c r="CF27" s="6" t="s">
        <v>37</v>
      </c>
      <c r="CG27" s="238" t="s">
        <v>44</v>
      </c>
      <c r="CH27" s="239"/>
      <c r="CI27" s="239"/>
      <c r="CJ27" s="240"/>
      <c r="CK27" s="7" t="str" cm="1">
        <f t="array" ref="CK27">IF(OR(AND($C$23:$H$23="",COUNTA($S$23:$AD$23)&lt;&gt;0),AND($C$24:$H$24="",COUNTA($S$24:$AD$24)&lt;&gt;0),AND($C$25:$H$25="",COUNTA($S$25:$AD$25)&lt;&gt;0),AND($C$26:$H$26="",COUNTA($S$26:$AD$26)&lt;&gt;0),AND($C$27:$H$27="",COUNTA($S$27:$AD$27)&lt;&gt;0),AND($C$28:$H$28="",COUNTA($S$28:$AD$28)&lt;&gt;0),AND($C$29:$H$29="",COUNTA($S$29:$AD$29)&lt;&gt;0),AND($C$30:$H$30="",COUNTA($S$30:$AD$30)&lt;&gt;0),AND($C$31:$H$31="",COUNTA($S$31:$AD$31)&lt;&gt;0),AND($C$32:$H$32="",COUNTA($S$32:$AD$32)&lt;&gt;0)),"○","")</f>
        <v/>
      </c>
      <c r="CL27" s="40" t="str">
        <f>IF(OR($CM27=TRUE,$CK27=""),"","［保険料が入力されていない加入者がいます］")</f>
        <v/>
      </c>
      <c r="CM27" s="100" t="b">
        <v>0</v>
      </c>
    </row>
    <row r="28" spans="1:91" ht="19.95" customHeight="1">
      <c r="A28" s="14">
        <v>6</v>
      </c>
      <c r="B28" s="55"/>
      <c r="C28" s="13"/>
      <c r="D28" s="12"/>
      <c r="E28" s="19"/>
      <c r="F28" s="13"/>
      <c r="G28" s="12"/>
      <c r="H28" s="19"/>
      <c r="I28" s="48"/>
      <c r="J28" s="242"/>
      <c r="K28" s="245"/>
      <c r="L28" s="48"/>
      <c r="M28" s="51"/>
      <c r="N28" s="37">
        <f t="shared" si="0"/>
        <v>0</v>
      </c>
      <c r="O28" s="8">
        <f t="shared" si="0"/>
        <v>0</v>
      </c>
      <c r="P28" s="8">
        <f t="shared" si="1"/>
        <v>0</v>
      </c>
      <c r="Q28" s="6">
        <f t="shared" si="13"/>
        <v>0</v>
      </c>
      <c r="S28" s="33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57"/>
      <c r="AE28" s="6">
        <f t="shared" si="14"/>
        <v>0</v>
      </c>
      <c r="AF28" s="14">
        <f t="shared" si="28"/>
        <v>0</v>
      </c>
      <c r="AG28" s="90">
        <f t="shared" si="15"/>
        <v>0</v>
      </c>
      <c r="AH28" s="6">
        <f t="shared" si="16"/>
        <v>0</v>
      </c>
      <c r="AI28" s="6">
        <f t="shared" si="17"/>
        <v>0</v>
      </c>
      <c r="AJ28" s="6">
        <f t="shared" si="18"/>
        <v>0</v>
      </c>
      <c r="AK28" s="91">
        <f t="shared" si="19"/>
        <v>0</v>
      </c>
      <c r="AL28" s="3"/>
      <c r="AM28" s="8">
        <f t="shared" si="3"/>
        <v>0</v>
      </c>
      <c r="AN28" s="8">
        <f t="shared" si="4"/>
        <v>0</v>
      </c>
      <c r="AO28" s="8">
        <f t="shared" si="4"/>
        <v>0</v>
      </c>
      <c r="AQ28" s="8">
        <f t="shared" si="5"/>
        <v>0</v>
      </c>
      <c r="AR28" s="8">
        <f t="shared" si="6"/>
        <v>0</v>
      </c>
      <c r="AS28" s="8">
        <f t="shared" si="7"/>
        <v>0</v>
      </c>
      <c r="AU28" s="26" t="b">
        <f>IF(S28&lt;&gt;"",$C$17/AU$34/12*IF(AND($J$23="○",$K$23="",COUNTIF($AU$34:AU$34,1)&lt;&gt;0),1/2,IF(AND($J$23="",$K$23="○",COUNTIF($AU$34:AU$34,1)&lt;&gt;0),3/4,1)))</f>
        <v>0</v>
      </c>
      <c r="AV28" s="26" t="b">
        <f>IF(T28&lt;&gt;"",$C$17/AV$34/12*IF(AND($J$23="○",$K$23="",COUNTIF($AU$34:AV$34,1)&lt;&gt;0),1/2,IF(AND($J$23="",$K$23="○",COUNTIF($AU$34:AV$34,1)&lt;&gt;0),3/4,1)))</f>
        <v>0</v>
      </c>
      <c r="AW28" s="26" t="b">
        <f>IF(U28&lt;&gt;"",$C$17/AW$34/12*IF(AND($J$23="○",$K$23="",COUNTIF($AU$34:AW$34,1)&lt;&gt;0),1/2,IF(AND($J$23="",$K$23="○",COUNTIF($AU$34:AW$34,1)&lt;&gt;0),3/4,1)))</f>
        <v>0</v>
      </c>
      <c r="AX28" s="26" t="b">
        <f>IF(V28&lt;&gt;"",$C$17/AX$34/12*IF(AND($J$23="○",$K$23="",COUNTIF($AU$34:AX$34,1)&lt;&gt;0),1/2,IF(AND($J$23="",$K$23="○",COUNTIF($AU$34:AX$34,1)&lt;&gt;0),3/4,1)))</f>
        <v>0</v>
      </c>
      <c r="AY28" s="26" t="b">
        <f>IF(W28&lt;&gt;"",$C$17/AY$34/12*IF(AND($J$23="○",$K$23="",COUNTIF($AU$34:AY$34,1)&lt;&gt;0),1/2,IF(AND($J$23="",$K$23="○",COUNTIF($AU$34:AY$34,1)&lt;&gt;0),3/4,1)))</f>
        <v>0</v>
      </c>
      <c r="AZ28" s="26" t="b">
        <f>IF(X28&lt;&gt;"",$C$17/AZ$34/12*IF(AND($J$23="○",$K$23="",COUNTIF($AU$34:AZ$34,1)&lt;&gt;0),1/2,IF(AND($J$23="",$K$23="○",COUNTIF($AU$34:AZ$34,1)&lt;&gt;0),3/4,1)))</f>
        <v>0</v>
      </c>
      <c r="BA28" s="26" t="b">
        <f>IF(Y28&lt;&gt;"",$C$17/BA$34/12*IF(AND($J$23="○",$K$23="",COUNTIF($AU$34:BA$34,1)&lt;&gt;0),1/2,IF(AND($J$23="",$K$23="○",COUNTIF($AU$34:BA$34,1)&lt;&gt;0),3/4,1)))</f>
        <v>0</v>
      </c>
      <c r="BB28" s="26" t="b">
        <f>IF(Z28&lt;&gt;"",$C$17/BB$34/12*IF(AND($J$23="○",$K$23="",COUNTIF($AU$34:BB$34,1)&lt;&gt;0),1/2,IF(AND($J$23="",$K$23="○",COUNTIF($AU$34:BB$34,1)&lt;&gt;0),3/4,1)))</f>
        <v>0</v>
      </c>
      <c r="BC28" s="26" t="b">
        <f>IF(AA28&lt;&gt;"",$C$17/BC$34/12*IF(AND($J$23="○",$K$23="",COUNTIF($AU$34:BC$34,1)&lt;&gt;0),1/2,IF(AND($J$23="",$K$23="○",COUNTIF($AU$34:BC$34,1)&lt;&gt;0),3/4,1)))</f>
        <v>0</v>
      </c>
      <c r="BD28" s="26" t="b">
        <f>IF(AB28&lt;&gt;"",$C$17/BD$34/12*IF(AND($J$23="○",$K$23="",COUNTIF($AU$34:BD$34,1)&lt;&gt;0),1/2,IF(AND($J$23="",$K$23="○",COUNTIF($AU$34:BD$34,1)&lt;&gt;0),3/4,1)))</f>
        <v>0</v>
      </c>
      <c r="BE28" s="26" t="b">
        <f>IF(AC28&lt;&gt;"",$C$17/BE$34/12*IF(AND($J$23="○",$K$23="",COUNTIF($AU$34:BE$34,1)&lt;&gt;0),1/2,IF(AND($J$23="",$K$23="○",COUNTIF($AU$34:BE$34,1)&lt;&gt;0),3/4,1)))</f>
        <v>0</v>
      </c>
      <c r="BF28" s="26" t="b">
        <f>IF(AD28&lt;&gt;"",$C$17/BF$34/12*IF(AND($J$23="○",$K$23="",COUNTIF($AU$34:BF$34,1)&lt;&gt;0),1/2,IF(AND($J$23="",$K$23="○",COUNTIF($AU$34:BF$34,1)&lt;&gt;0),3/4,1)))</f>
        <v>0</v>
      </c>
      <c r="BG28" s="27">
        <f t="shared" si="8"/>
        <v>0</v>
      </c>
      <c r="BI28" s="8">
        <f t="shared" si="9"/>
        <v>0</v>
      </c>
      <c r="BJ28" s="9">
        <f t="shared" si="10"/>
        <v>0</v>
      </c>
      <c r="BK28" s="9">
        <f t="shared" si="11"/>
        <v>0</v>
      </c>
      <c r="BM28" s="8">
        <f t="shared" si="12"/>
        <v>0</v>
      </c>
      <c r="BN28" s="9">
        <f t="shared" si="12"/>
        <v>0</v>
      </c>
      <c r="BO28" s="9">
        <f t="shared" si="12"/>
        <v>0</v>
      </c>
      <c r="BQ28" s="8">
        <f t="shared" si="20"/>
        <v>0</v>
      </c>
      <c r="BR28" s="8">
        <f t="shared" si="20"/>
        <v>0</v>
      </c>
      <c r="BS28" s="8">
        <f t="shared" si="20"/>
        <v>0</v>
      </c>
      <c r="BT28" s="8">
        <f t="shared" si="21"/>
        <v>0</v>
      </c>
      <c r="BV28" s="8">
        <f t="shared" si="22"/>
        <v>0</v>
      </c>
      <c r="BW28" s="8">
        <f t="shared" si="23"/>
        <v>0</v>
      </c>
      <c r="BX28" s="8">
        <f t="shared" si="23"/>
        <v>0</v>
      </c>
      <c r="BY28" s="8">
        <f t="shared" si="24"/>
        <v>0</v>
      </c>
      <c r="BZ28" s="47"/>
      <c r="CA28" s="110">
        <f t="shared" si="25"/>
        <v>0</v>
      </c>
      <c r="CB28" s="86">
        <f t="shared" si="25"/>
        <v>0</v>
      </c>
      <c r="CC28" s="111">
        <f t="shared" si="26"/>
        <v>0</v>
      </c>
      <c r="CD28" s="112">
        <f t="shared" si="27"/>
        <v>0</v>
      </c>
      <c r="CF28" s="6" t="s">
        <v>38</v>
      </c>
      <c r="CG28" s="238" t="s">
        <v>69</v>
      </c>
      <c r="CH28" s="239"/>
      <c r="CI28" s="239"/>
      <c r="CJ28" s="240"/>
      <c r="CK28" s="7" t="str">
        <f>IF(COUNTIF($CD$23:$CD$32,"&gt;0")=1,"○","")</f>
        <v/>
      </c>
      <c r="CL28" s="40" t="str">
        <f>IF(OR($CM28=TRUE,$CK28=""),"","［保険料が1人にしか賦課されていません］")</f>
        <v/>
      </c>
      <c r="CM28" s="100" t="b">
        <v>0</v>
      </c>
    </row>
    <row r="29" spans="1:91" ht="19.95" customHeight="1">
      <c r="A29" s="14">
        <v>7</v>
      </c>
      <c r="B29" s="55"/>
      <c r="C29" s="13"/>
      <c r="D29" s="12"/>
      <c r="E29" s="19"/>
      <c r="F29" s="13"/>
      <c r="G29" s="12"/>
      <c r="H29" s="19"/>
      <c r="I29" s="48"/>
      <c r="J29" s="242"/>
      <c r="K29" s="245"/>
      <c r="L29" s="48"/>
      <c r="M29" s="51"/>
      <c r="N29" s="37">
        <f t="shared" si="0"/>
        <v>0</v>
      </c>
      <c r="O29" s="8">
        <f t="shared" si="0"/>
        <v>0</v>
      </c>
      <c r="P29" s="8">
        <f t="shared" si="1"/>
        <v>0</v>
      </c>
      <c r="Q29" s="6">
        <f t="shared" si="13"/>
        <v>0</v>
      </c>
      <c r="S29" s="33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57"/>
      <c r="AE29" s="6">
        <f t="shared" si="14"/>
        <v>0</v>
      </c>
      <c r="AF29" s="14">
        <f t="shared" si="28"/>
        <v>0</v>
      </c>
      <c r="AG29" s="90">
        <f t="shared" si="15"/>
        <v>0</v>
      </c>
      <c r="AH29" s="6">
        <f t="shared" si="16"/>
        <v>0</v>
      </c>
      <c r="AI29" s="6">
        <f t="shared" si="17"/>
        <v>0</v>
      </c>
      <c r="AJ29" s="6">
        <f t="shared" si="18"/>
        <v>0</v>
      </c>
      <c r="AK29" s="91">
        <f t="shared" si="19"/>
        <v>0</v>
      </c>
      <c r="AL29" s="3"/>
      <c r="AM29" s="8">
        <f t="shared" si="3"/>
        <v>0</v>
      </c>
      <c r="AN29" s="8">
        <f t="shared" si="4"/>
        <v>0</v>
      </c>
      <c r="AO29" s="8">
        <f t="shared" si="4"/>
        <v>0</v>
      </c>
      <c r="AQ29" s="8">
        <f t="shared" si="5"/>
        <v>0</v>
      </c>
      <c r="AR29" s="8">
        <f t="shared" si="6"/>
        <v>0</v>
      </c>
      <c r="AS29" s="8">
        <f t="shared" si="7"/>
        <v>0</v>
      </c>
      <c r="AU29" s="26" t="b">
        <f>IF(S29&lt;&gt;"",$C$17/AU$34/12*IF(AND($J$23="○",$K$23="",COUNTIF($AU$34:AU$34,1)&lt;&gt;0),1/2,IF(AND($J$23="",$K$23="○",COUNTIF($AU$34:AU$34,1)&lt;&gt;0),3/4,1)))</f>
        <v>0</v>
      </c>
      <c r="AV29" s="26" t="b">
        <f>IF(T29&lt;&gt;"",$C$17/AV$34/12*IF(AND($J$23="○",$K$23="",COUNTIF($AU$34:AV$34,1)&lt;&gt;0),1/2,IF(AND($J$23="",$K$23="○",COUNTIF($AU$34:AV$34,1)&lt;&gt;0),3/4,1)))</f>
        <v>0</v>
      </c>
      <c r="AW29" s="26" t="b">
        <f>IF(U29&lt;&gt;"",$C$17/AW$34/12*IF(AND($J$23="○",$K$23="",COUNTIF($AU$34:AW$34,1)&lt;&gt;0),1/2,IF(AND($J$23="",$K$23="○",COUNTIF($AU$34:AW$34,1)&lt;&gt;0),3/4,1)))</f>
        <v>0</v>
      </c>
      <c r="AX29" s="26" t="b">
        <f>IF(V29&lt;&gt;"",$C$17/AX$34/12*IF(AND($J$23="○",$K$23="",COUNTIF($AU$34:AX$34,1)&lt;&gt;0),1/2,IF(AND($J$23="",$K$23="○",COUNTIF($AU$34:AX$34,1)&lt;&gt;0),3/4,1)))</f>
        <v>0</v>
      </c>
      <c r="AY29" s="26" t="b">
        <f>IF(W29&lt;&gt;"",$C$17/AY$34/12*IF(AND($J$23="○",$K$23="",COUNTIF($AU$34:AY$34,1)&lt;&gt;0),1/2,IF(AND($J$23="",$K$23="○",COUNTIF($AU$34:AY$34,1)&lt;&gt;0),3/4,1)))</f>
        <v>0</v>
      </c>
      <c r="AZ29" s="26" t="b">
        <f>IF(X29&lt;&gt;"",$C$17/AZ$34/12*IF(AND($J$23="○",$K$23="",COUNTIF($AU$34:AZ$34,1)&lt;&gt;0),1/2,IF(AND($J$23="",$K$23="○",COUNTIF($AU$34:AZ$34,1)&lt;&gt;0),3/4,1)))</f>
        <v>0</v>
      </c>
      <c r="BA29" s="26" t="b">
        <f>IF(Y29&lt;&gt;"",$C$17/BA$34/12*IF(AND($J$23="○",$K$23="",COUNTIF($AU$34:BA$34,1)&lt;&gt;0),1/2,IF(AND($J$23="",$K$23="○",COUNTIF($AU$34:BA$34,1)&lt;&gt;0),3/4,1)))</f>
        <v>0</v>
      </c>
      <c r="BB29" s="26" t="b">
        <f>IF(Z29&lt;&gt;"",$C$17/BB$34/12*IF(AND($J$23="○",$K$23="",COUNTIF($AU$34:BB$34,1)&lt;&gt;0),1/2,IF(AND($J$23="",$K$23="○",COUNTIF($AU$34:BB$34,1)&lt;&gt;0),3/4,1)))</f>
        <v>0</v>
      </c>
      <c r="BC29" s="26" t="b">
        <f>IF(AA29&lt;&gt;"",$C$17/BC$34/12*IF(AND($J$23="○",$K$23="",COUNTIF($AU$34:BC$34,1)&lt;&gt;0),1/2,IF(AND($J$23="",$K$23="○",COUNTIF($AU$34:BC$34,1)&lt;&gt;0),3/4,1)))</f>
        <v>0</v>
      </c>
      <c r="BD29" s="26" t="b">
        <f>IF(AB29&lt;&gt;"",$C$17/BD$34/12*IF(AND($J$23="○",$K$23="",COUNTIF($AU$34:BD$34,1)&lt;&gt;0),1/2,IF(AND($J$23="",$K$23="○",COUNTIF($AU$34:BD$34,1)&lt;&gt;0),3/4,1)))</f>
        <v>0</v>
      </c>
      <c r="BE29" s="26" t="b">
        <f>IF(AC29&lt;&gt;"",$C$17/BE$34/12*IF(AND($J$23="○",$K$23="",COUNTIF($AU$34:BE$34,1)&lt;&gt;0),1/2,IF(AND($J$23="",$K$23="○",COUNTIF($AU$34:BE$34,1)&lt;&gt;0),3/4,1)))</f>
        <v>0</v>
      </c>
      <c r="BF29" s="26" t="b">
        <f>IF(AD29&lt;&gt;"",$C$17/BF$34/12*IF(AND($J$23="○",$K$23="",COUNTIF($AU$34:BF$34,1)&lt;&gt;0),1/2,IF(AND($J$23="",$K$23="○",COUNTIF($AU$34:BF$34,1)&lt;&gt;0),3/4,1)))</f>
        <v>0</v>
      </c>
      <c r="BG29" s="27">
        <f t="shared" si="8"/>
        <v>0</v>
      </c>
      <c r="BI29" s="8">
        <f t="shared" si="9"/>
        <v>0</v>
      </c>
      <c r="BJ29" s="9">
        <f t="shared" si="10"/>
        <v>0</v>
      </c>
      <c r="BK29" s="9">
        <f t="shared" si="11"/>
        <v>0</v>
      </c>
      <c r="BM29" s="8">
        <f t="shared" si="12"/>
        <v>0</v>
      </c>
      <c r="BN29" s="9">
        <f t="shared" si="12"/>
        <v>0</v>
      </c>
      <c r="BO29" s="9">
        <f t="shared" si="12"/>
        <v>0</v>
      </c>
      <c r="BQ29" s="8">
        <f t="shared" si="20"/>
        <v>0</v>
      </c>
      <c r="BR29" s="8">
        <f t="shared" si="20"/>
        <v>0</v>
      </c>
      <c r="BS29" s="8">
        <f t="shared" si="20"/>
        <v>0</v>
      </c>
      <c r="BT29" s="8">
        <f t="shared" si="21"/>
        <v>0</v>
      </c>
      <c r="BV29" s="8">
        <f t="shared" si="22"/>
        <v>0</v>
      </c>
      <c r="BW29" s="8">
        <f t="shared" si="23"/>
        <v>0</v>
      </c>
      <c r="BX29" s="8">
        <f t="shared" si="23"/>
        <v>0</v>
      </c>
      <c r="BY29" s="8">
        <f t="shared" si="24"/>
        <v>0</v>
      </c>
      <c r="BZ29" s="47"/>
      <c r="CA29" s="110">
        <f t="shared" si="25"/>
        <v>0</v>
      </c>
      <c r="CB29" s="86">
        <f t="shared" si="25"/>
        <v>0</v>
      </c>
      <c r="CC29" s="111">
        <f t="shared" si="26"/>
        <v>0</v>
      </c>
      <c r="CD29" s="112">
        <f t="shared" si="27"/>
        <v>0</v>
      </c>
      <c r="CF29" s="6" t="s">
        <v>39</v>
      </c>
      <c r="CG29" s="238" t="s">
        <v>47</v>
      </c>
      <c r="CH29" s="239"/>
      <c r="CI29" s="239"/>
      <c r="CJ29" s="240"/>
      <c r="CK29" s="7" t="str">
        <f>IF(OR(AND($E$23&gt;0,$H$23=0),AND($E$24&gt;0,$H$24=0),AND($E$25&gt;0,$H$25=0),AND($E$26&gt;0,$H$26=0),AND($E$27&gt;0,$H$27=0),AND($E$28&gt;0,$H$28=0),AND($E$29&gt;0,$H$29=0),AND($E$30&gt;0,$H$30=0),AND($E$31&gt;0,$H$31=0),AND($E$32&gt;0,$H$32=0)),"○","")</f>
        <v/>
      </c>
      <c r="CL29" s="40" t="str">
        <f>IF(OR($CM29=TRUE,$CK29=""),"","［所得割額または均等割額の介護分に誤りがあります］")</f>
        <v/>
      </c>
      <c r="CM29" s="100" t="b">
        <v>0</v>
      </c>
    </row>
    <row r="30" spans="1:91" ht="19.95" customHeight="1">
      <c r="A30" s="14">
        <v>8</v>
      </c>
      <c r="B30" s="55"/>
      <c r="C30" s="13"/>
      <c r="D30" s="12"/>
      <c r="E30" s="19"/>
      <c r="F30" s="13"/>
      <c r="G30" s="12"/>
      <c r="H30" s="19"/>
      <c r="I30" s="48"/>
      <c r="J30" s="242"/>
      <c r="K30" s="245"/>
      <c r="L30" s="48"/>
      <c r="M30" s="51"/>
      <c r="N30" s="37">
        <f t="shared" si="0"/>
        <v>0</v>
      </c>
      <c r="O30" s="8">
        <f t="shared" si="0"/>
        <v>0</v>
      </c>
      <c r="P30" s="8">
        <f t="shared" si="1"/>
        <v>0</v>
      </c>
      <c r="Q30" s="6">
        <f t="shared" si="13"/>
        <v>0</v>
      </c>
      <c r="S30" s="33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57"/>
      <c r="AE30" s="6">
        <f t="shared" si="14"/>
        <v>0</v>
      </c>
      <c r="AF30" s="14">
        <f t="shared" si="28"/>
        <v>0</v>
      </c>
      <c r="AG30" s="90">
        <f t="shared" si="15"/>
        <v>0</v>
      </c>
      <c r="AH30" s="6">
        <f t="shared" si="16"/>
        <v>0</v>
      </c>
      <c r="AI30" s="6">
        <f t="shared" si="17"/>
        <v>0</v>
      </c>
      <c r="AJ30" s="6">
        <f t="shared" si="18"/>
        <v>0</v>
      </c>
      <c r="AK30" s="91">
        <f t="shared" si="19"/>
        <v>0</v>
      </c>
      <c r="AL30" s="3"/>
      <c r="AM30" s="8">
        <f t="shared" si="3"/>
        <v>0</v>
      </c>
      <c r="AN30" s="8">
        <f t="shared" si="4"/>
        <v>0</v>
      </c>
      <c r="AO30" s="8">
        <f t="shared" si="4"/>
        <v>0</v>
      </c>
      <c r="AQ30" s="8">
        <f t="shared" si="5"/>
        <v>0</v>
      </c>
      <c r="AR30" s="8">
        <f t="shared" si="6"/>
        <v>0</v>
      </c>
      <c r="AS30" s="8">
        <f t="shared" si="7"/>
        <v>0</v>
      </c>
      <c r="AU30" s="26" t="b">
        <f>IF(S30&lt;&gt;"",$C$17/AU$34/12*IF(AND($J$23="○",$K$23="",COUNTIF($AU$34:AU$34,1)&lt;&gt;0),1/2,IF(AND($J$23="",$K$23="○",COUNTIF($AU$34:AU$34,1)&lt;&gt;0),3/4,1)))</f>
        <v>0</v>
      </c>
      <c r="AV30" s="26" t="b">
        <f>IF(T30&lt;&gt;"",$C$17/AV$34/12*IF(AND($J$23="○",$K$23="",COUNTIF($AU$34:AV$34,1)&lt;&gt;0),1/2,IF(AND($J$23="",$K$23="○",COUNTIF($AU$34:AV$34,1)&lt;&gt;0),3/4,1)))</f>
        <v>0</v>
      </c>
      <c r="AW30" s="26" t="b">
        <f>IF(U30&lt;&gt;"",$C$17/AW$34/12*IF(AND($J$23="○",$K$23="",COUNTIF($AU$34:AW$34,1)&lt;&gt;0),1/2,IF(AND($J$23="",$K$23="○",COUNTIF($AU$34:AW$34,1)&lt;&gt;0),3/4,1)))</f>
        <v>0</v>
      </c>
      <c r="AX30" s="26" t="b">
        <f>IF(V30&lt;&gt;"",$C$17/AX$34/12*IF(AND($J$23="○",$K$23="",COUNTIF($AU$34:AX$34,1)&lt;&gt;0),1/2,IF(AND($J$23="",$K$23="○",COUNTIF($AU$34:AX$34,1)&lt;&gt;0),3/4,1)))</f>
        <v>0</v>
      </c>
      <c r="AY30" s="26" t="b">
        <f>IF(W30&lt;&gt;"",$C$17/AY$34/12*IF(AND($J$23="○",$K$23="",COUNTIF($AU$34:AY$34,1)&lt;&gt;0),1/2,IF(AND($J$23="",$K$23="○",COUNTIF($AU$34:AY$34,1)&lt;&gt;0),3/4,1)))</f>
        <v>0</v>
      </c>
      <c r="AZ30" s="26" t="b">
        <f>IF(X30&lt;&gt;"",$C$17/AZ$34/12*IF(AND($J$23="○",$K$23="",COUNTIF($AU$34:AZ$34,1)&lt;&gt;0),1/2,IF(AND($J$23="",$K$23="○",COUNTIF($AU$34:AZ$34,1)&lt;&gt;0),3/4,1)))</f>
        <v>0</v>
      </c>
      <c r="BA30" s="26" t="b">
        <f>IF(Y30&lt;&gt;"",$C$17/BA$34/12*IF(AND($J$23="○",$K$23="",COUNTIF($AU$34:BA$34,1)&lt;&gt;0),1/2,IF(AND($J$23="",$K$23="○",COUNTIF($AU$34:BA$34,1)&lt;&gt;0),3/4,1)))</f>
        <v>0</v>
      </c>
      <c r="BB30" s="26" t="b">
        <f>IF(Z30&lt;&gt;"",$C$17/BB$34/12*IF(AND($J$23="○",$K$23="",COUNTIF($AU$34:BB$34,1)&lt;&gt;0),1/2,IF(AND($J$23="",$K$23="○",COUNTIF($AU$34:BB$34,1)&lt;&gt;0),3/4,1)))</f>
        <v>0</v>
      </c>
      <c r="BC30" s="26" t="b">
        <f>IF(AA30&lt;&gt;"",$C$17/BC$34/12*IF(AND($J$23="○",$K$23="",COUNTIF($AU$34:BC$34,1)&lt;&gt;0),1/2,IF(AND($J$23="",$K$23="○",COUNTIF($AU$34:BC$34,1)&lt;&gt;0),3/4,1)))</f>
        <v>0</v>
      </c>
      <c r="BD30" s="26" t="b">
        <f>IF(AB30&lt;&gt;"",$C$17/BD$34/12*IF(AND($J$23="○",$K$23="",COUNTIF($AU$34:BD$34,1)&lt;&gt;0),1/2,IF(AND($J$23="",$K$23="○",COUNTIF($AU$34:BD$34,1)&lt;&gt;0),3/4,1)))</f>
        <v>0</v>
      </c>
      <c r="BE30" s="26" t="b">
        <f>IF(AC30&lt;&gt;"",$C$17/BE$34/12*IF(AND($J$23="○",$K$23="",COUNTIF($AU$34:BE$34,1)&lt;&gt;0),1/2,IF(AND($J$23="",$K$23="○",COUNTIF($AU$34:BE$34,1)&lt;&gt;0),3/4,1)))</f>
        <v>0</v>
      </c>
      <c r="BF30" s="26" t="b">
        <f>IF(AD30&lt;&gt;"",$C$17/BF$34/12*IF(AND($J$23="○",$K$23="",COUNTIF($AU$34:BF$34,1)&lt;&gt;0),1/2,IF(AND($J$23="",$K$23="○",COUNTIF($AU$34:BF$34,1)&lt;&gt;0),3/4,1)))</f>
        <v>0</v>
      </c>
      <c r="BG30" s="27">
        <f t="shared" si="8"/>
        <v>0</v>
      </c>
      <c r="BI30" s="8">
        <f t="shared" si="9"/>
        <v>0</v>
      </c>
      <c r="BJ30" s="9">
        <f t="shared" si="10"/>
        <v>0</v>
      </c>
      <c r="BK30" s="9">
        <f t="shared" si="11"/>
        <v>0</v>
      </c>
      <c r="BM30" s="8">
        <f t="shared" si="12"/>
        <v>0</v>
      </c>
      <c r="BN30" s="9">
        <f t="shared" si="12"/>
        <v>0</v>
      </c>
      <c r="BO30" s="9">
        <f t="shared" si="12"/>
        <v>0</v>
      </c>
      <c r="BQ30" s="8">
        <f t="shared" si="20"/>
        <v>0</v>
      </c>
      <c r="BR30" s="8">
        <f t="shared" si="20"/>
        <v>0</v>
      </c>
      <c r="BS30" s="8">
        <f t="shared" si="20"/>
        <v>0</v>
      </c>
      <c r="BT30" s="8">
        <f t="shared" si="21"/>
        <v>0</v>
      </c>
      <c r="BV30" s="8">
        <f t="shared" si="22"/>
        <v>0</v>
      </c>
      <c r="BW30" s="8">
        <f t="shared" si="23"/>
        <v>0</v>
      </c>
      <c r="BX30" s="8">
        <f t="shared" si="23"/>
        <v>0</v>
      </c>
      <c r="BY30" s="8">
        <f t="shared" si="24"/>
        <v>0</v>
      </c>
      <c r="BZ30" s="47"/>
      <c r="CA30" s="110">
        <f t="shared" si="25"/>
        <v>0</v>
      </c>
      <c r="CB30" s="86">
        <f t="shared" si="25"/>
        <v>0</v>
      </c>
      <c r="CC30" s="111">
        <f t="shared" si="26"/>
        <v>0</v>
      </c>
      <c r="CD30" s="112">
        <f t="shared" si="27"/>
        <v>0</v>
      </c>
      <c r="CF30" s="6" t="s">
        <v>43</v>
      </c>
      <c r="CG30" s="238" t="s">
        <v>51</v>
      </c>
      <c r="CH30" s="239"/>
      <c r="CI30" s="239"/>
      <c r="CJ30" s="240"/>
      <c r="CK30" s="7" t="str">
        <f>IF(OR(AND($H$23&gt;0,SUM($AK$23,$AI$23)=0),AND($H$24&gt;0,SUM($AK$24,$AI$24)=0),AND($H$25&gt;0,SUM($AK$25,$AI$25)=0),AND($H$26&gt;0,SUM($AK$26,$AI$26)=0),AND($H$27&gt;0,SUM($AK$27,$AI$27)=0),AND($H$28&gt;0,SUM($AK$28,$AI$28)=0),AND($H$29&gt;0,SUM($AK$29,$AI$29)=0),AND($H$30&gt;0,SUM($AK$30,$AI$30)=0),AND($H$31&gt;0,SUM($AK$31,$AI$31)=0),AND($H$32&gt;0,SUM($AK$32,$AI$32)=0)),"○","")</f>
        <v/>
      </c>
      <c r="CL30" s="40" t="str">
        <f>IF(OR($CM30=TRUE,$CK30=""),"","［均等割額(介護分)と加入月数(個人別)の内容(◆)が一致しません］")</f>
        <v/>
      </c>
      <c r="CM30" s="100" t="b">
        <v>0</v>
      </c>
    </row>
    <row r="31" spans="1:91" ht="19.95" customHeight="1">
      <c r="A31" s="14">
        <v>9</v>
      </c>
      <c r="B31" s="55"/>
      <c r="C31" s="13"/>
      <c r="D31" s="12"/>
      <c r="E31" s="19"/>
      <c r="F31" s="13"/>
      <c r="G31" s="12"/>
      <c r="H31" s="19"/>
      <c r="I31" s="48"/>
      <c r="J31" s="242"/>
      <c r="K31" s="245"/>
      <c r="L31" s="48"/>
      <c r="M31" s="51"/>
      <c r="N31" s="37">
        <f t="shared" si="0"/>
        <v>0</v>
      </c>
      <c r="O31" s="8">
        <f t="shared" si="0"/>
        <v>0</v>
      </c>
      <c r="P31" s="8">
        <f t="shared" si="1"/>
        <v>0</v>
      </c>
      <c r="Q31" s="6">
        <f t="shared" si="13"/>
        <v>0</v>
      </c>
      <c r="S31" s="33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57"/>
      <c r="AE31" s="6">
        <f t="shared" si="14"/>
        <v>0</v>
      </c>
      <c r="AF31" s="14">
        <f t="shared" si="28"/>
        <v>0</v>
      </c>
      <c r="AG31" s="90">
        <f t="shared" si="15"/>
        <v>0</v>
      </c>
      <c r="AH31" s="6">
        <f t="shared" si="16"/>
        <v>0</v>
      </c>
      <c r="AI31" s="6">
        <f t="shared" si="17"/>
        <v>0</v>
      </c>
      <c r="AJ31" s="6">
        <f t="shared" si="18"/>
        <v>0</v>
      </c>
      <c r="AK31" s="91">
        <f t="shared" si="19"/>
        <v>0</v>
      </c>
      <c r="AL31" s="3"/>
      <c r="AM31" s="8">
        <f t="shared" si="3"/>
        <v>0</v>
      </c>
      <c r="AN31" s="8">
        <f t="shared" si="4"/>
        <v>0</v>
      </c>
      <c r="AO31" s="8">
        <f t="shared" si="4"/>
        <v>0</v>
      </c>
      <c r="AQ31" s="8">
        <f t="shared" si="5"/>
        <v>0</v>
      </c>
      <c r="AR31" s="8">
        <f t="shared" si="6"/>
        <v>0</v>
      </c>
      <c r="AS31" s="8">
        <f t="shared" si="7"/>
        <v>0</v>
      </c>
      <c r="AU31" s="26" t="b">
        <f>IF(S31&lt;&gt;"",$C$17/AU$34/12*IF(AND($J$23="○",$K$23="",COUNTIF($AU$34:AU$34,1)&lt;&gt;0),1/2,IF(AND($J$23="",$K$23="○",COUNTIF($AU$34:AU$34,1)&lt;&gt;0),3/4,1)))</f>
        <v>0</v>
      </c>
      <c r="AV31" s="26" t="b">
        <f>IF(T31&lt;&gt;"",$C$17/AV$34/12*IF(AND($J$23="○",$K$23="",COUNTIF($AU$34:AV$34,1)&lt;&gt;0),1/2,IF(AND($J$23="",$K$23="○",COUNTIF($AU$34:AV$34,1)&lt;&gt;0),3/4,1)))</f>
        <v>0</v>
      </c>
      <c r="AW31" s="26" t="b">
        <f>IF(U31&lt;&gt;"",$C$17/AW$34/12*IF(AND($J$23="○",$K$23="",COUNTIF($AU$34:AW$34,1)&lt;&gt;0),1/2,IF(AND($J$23="",$K$23="○",COUNTIF($AU$34:AW$34,1)&lt;&gt;0),3/4,1)))</f>
        <v>0</v>
      </c>
      <c r="AX31" s="26" t="b">
        <f>IF(V31&lt;&gt;"",$C$17/AX$34/12*IF(AND($J$23="○",$K$23="",COUNTIF($AU$34:AX$34,1)&lt;&gt;0),1/2,IF(AND($J$23="",$K$23="○",COUNTIF($AU$34:AX$34,1)&lt;&gt;0),3/4,1)))</f>
        <v>0</v>
      </c>
      <c r="AY31" s="26" t="b">
        <f>IF(W31&lt;&gt;"",$C$17/AY$34/12*IF(AND($J$23="○",$K$23="",COUNTIF($AU$34:AY$34,1)&lt;&gt;0),1/2,IF(AND($J$23="",$K$23="○",COUNTIF($AU$34:AY$34,1)&lt;&gt;0),3/4,1)))</f>
        <v>0</v>
      </c>
      <c r="AZ31" s="26" t="b">
        <f>IF(X31&lt;&gt;"",$C$17/AZ$34/12*IF(AND($J$23="○",$K$23="",COUNTIF($AU$34:AZ$34,1)&lt;&gt;0),1/2,IF(AND($J$23="",$K$23="○",COUNTIF($AU$34:AZ$34,1)&lt;&gt;0),3/4,1)))</f>
        <v>0</v>
      </c>
      <c r="BA31" s="26" t="b">
        <f>IF(Y31&lt;&gt;"",$C$17/BA$34/12*IF(AND($J$23="○",$K$23="",COUNTIF($AU$34:BA$34,1)&lt;&gt;0),1/2,IF(AND($J$23="",$K$23="○",COUNTIF($AU$34:BA$34,1)&lt;&gt;0),3/4,1)))</f>
        <v>0</v>
      </c>
      <c r="BB31" s="26" t="b">
        <f>IF(Z31&lt;&gt;"",$C$17/BB$34/12*IF(AND($J$23="○",$K$23="",COUNTIF($AU$34:BB$34,1)&lt;&gt;0),1/2,IF(AND($J$23="",$K$23="○",COUNTIF($AU$34:BB$34,1)&lt;&gt;0),3/4,1)))</f>
        <v>0</v>
      </c>
      <c r="BC31" s="26" t="b">
        <f>IF(AA31&lt;&gt;"",$C$17/BC$34/12*IF(AND($J$23="○",$K$23="",COUNTIF($AU$34:BC$34,1)&lt;&gt;0),1/2,IF(AND($J$23="",$K$23="○",COUNTIF($AU$34:BC$34,1)&lt;&gt;0),3/4,1)))</f>
        <v>0</v>
      </c>
      <c r="BD31" s="26" t="b">
        <f>IF(AB31&lt;&gt;"",$C$17/BD$34/12*IF(AND($J$23="○",$K$23="",COUNTIF($AU$34:BD$34,1)&lt;&gt;0),1/2,IF(AND($J$23="",$K$23="○",COUNTIF($AU$34:BD$34,1)&lt;&gt;0),3/4,1)))</f>
        <v>0</v>
      </c>
      <c r="BE31" s="26" t="b">
        <f>IF(AC31&lt;&gt;"",$C$17/BE$34/12*IF(AND($J$23="○",$K$23="",COUNTIF($AU$34:BE$34,1)&lt;&gt;0),1/2,IF(AND($J$23="",$K$23="○",COUNTIF($AU$34:BE$34,1)&lt;&gt;0),3/4,1)))</f>
        <v>0</v>
      </c>
      <c r="BF31" s="26" t="b">
        <f>IF(AD31&lt;&gt;"",$C$17/BF$34/12*IF(AND($J$23="○",$K$23="",COUNTIF($AU$34:BF$34,1)&lt;&gt;0),1/2,IF(AND($J$23="",$K$23="○",COUNTIF($AU$34:BF$34,1)&lt;&gt;0),3/4,1)))</f>
        <v>0</v>
      </c>
      <c r="BG31" s="27">
        <f t="shared" si="8"/>
        <v>0</v>
      </c>
      <c r="BI31" s="8">
        <f t="shared" si="9"/>
        <v>0</v>
      </c>
      <c r="BJ31" s="9">
        <f t="shared" si="10"/>
        <v>0</v>
      </c>
      <c r="BK31" s="9">
        <f t="shared" si="11"/>
        <v>0</v>
      </c>
      <c r="BM31" s="8">
        <f t="shared" si="12"/>
        <v>0</v>
      </c>
      <c r="BN31" s="9">
        <f t="shared" si="12"/>
        <v>0</v>
      </c>
      <c r="BO31" s="9">
        <f t="shared" si="12"/>
        <v>0</v>
      </c>
      <c r="BQ31" s="8">
        <f t="shared" si="20"/>
        <v>0</v>
      </c>
      <c r="BR31" s="8">
        <f t="shared" si="20"/>
        <v>0</v>
      </c>
      <c r="BS31" s="8">
        <f t="shared" si="20"/>
        <v>0</v>
      </c>
      <c r="BT31" s="8">
        <f t="shared" si="21"/>
        <v>0</v>
      </c>
      <c r="BV31" s="8">
        <f t="shared" si="22"/>
        <v>0</v>
      </c>
      <c r="BW31" s="8">
        <f t="shared" si="23"/>
        <v>0</v>
      </c>
      <c r="BX31" s="8">
        <f t="shared" si="23"/>
        <v>0</v>
      </c>
      <c r="BY31" s="8">
        <f t="shared" si="24"/>
        <v>0</v>
      </c>
      <c r="BZ31" s="47"/>
      <c r="CA31" s="110">
        <f t="shared" si="25"/>
        <v>0</v>
      </c>
      <c r="CB31" s="86">
        <f t="shared" si="25"/>
        <v>0</v>
      </c>
      <c r="CC31" s="111">
        <f t="shared" si="26"/>
        <v>0</v>
      </c>
      <c r="CD31" s="112">
        <f t="shared" si="27"/>
        <v>0</v>
      </c>
      <c r="CF31" s="6" t="s">
        <v>48</v>
      </c>
      <c r="CG31" s="238" t="s">
        <v>41</v>
      </c>
      <c r="CH31" s="239"/>
      <c r="CI31" s="239"/>
      <c r="CJ31" s="240"/>
      <c r="CK31" s="7" t="str">
        <f>IF(AND(SUM($H$23:$H$32)=0,COUNTIF($S$23:$AD$32,OR("◆","◆産"))&gt;0),"○","")</f>
        <v/>
      </c>
      <c r="CL31" s="40" t="str">
        <f>IF(OR($CM31=TRUE,$CK31=""),"","［加入月数(個人別)に介護分の該当者(◆)が入力されていますが、保険料(均等割額)に介護分が入力されていません］")</f>
        <v/>
      </c>
      <c r="CM31" s="100" t="b">
        <v>0</v>
      </c>
    </row>
    <row r="32" spans="1:91" ht="19.95" customHeight="1" thickBot="1">
      <c r="A32" s="14">
        <v>10</v>
      </c>
      <c r="B32" s="55"/>
      <c r="C32" s="23"/>
      <c r="D32" s="20"/>
      <c r="E32" s="21"/>
      <c r="F32" s="23"/>
      <c r="G32" s="20"/>
      <c r="H32" s="21"/>
      <c r="I32" s="52"/>
      <c r="J32" s="243"/>
      <c r="K32" s="246"/>
      <c r="L32" s="53"/>
      <c r="M32" s="54"/>
      <c r="N32" s="37">
        <f t="shared" si="0"/>
        <v>0</v>
      </c>
      <c r="O32" s="8">
        <f t="shared" si="0"/>
        <v>0</v>
      </c>
      <c r="P32" s="8">
        <f t="shared" si="1"/>
        <v>0</v>
      </c>
      <c r="Q32" s="6">
        <f t="shared" si="13"/>
        <v>0</v>
      </c>
      <c r="S32" s="35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58"/>
      <c r="AE32" s="6">
        <f t="shared" si="14"/>
        <v>0</v>
      </c>
      <c r="AF32" s="14">
        <f t="shared" si="28"/>
        <v>0</v>
      </c>
      <c r="AG32" s="92">
        <f t="shared" si="15"/>
        <v>0</v>
      </c>
      <c r="AH32" s="93">
        <f t="shared" si="16"/>
        <v>0</v>
      </c>
      <c r="AI32" s="93">
        <f t="shared" si="17"/>
        <v>0</v>
      </c>
      <c r="AJ32" s="93">
        <f t="shared" si="18"/>
        <v>0</v>
      </c>
      <c r="AK32" s="94">
        <f t="shared" si="19"/>
        <v>0</v>
      </c>
      <c r="AL32" s="3"/>
      <c r="AM32" s="8">
        <f t="shared" si="3"/>
        <v>0</v>
      </c>
      <c r="AN32" s="8">
        <f t="shared" si="4"/>
        <v>0</v>
      </c>
      <c r="AO32" s="8">
        <f t="shared" si="4"/>
        <v>0</v>
      </c>
      <c r="AQ32" s="8">
        <f t="shared" si="5"/>
        <v>0</v>
      </c>
      <c r="AR32" s="8">
        <f t="shared" si="6"/>
        <v>0</v>
      </c>
      <c r="AS32" s="8">
        <f t="shared" si="7"/>
        <v>0</v>
      </c>
      <c r="AU32" s="26" t="b">
        <f>IF(S32&lt;&gt;"",$C$17/AU$34/12*IF(AND($J$23="○",$K$23="",COUNTIF($AU$34:AU$34,1)&lt;&gt;0),1/2,IF(AND($J$23="",$K$23="○",COUNTIF($AU$34:AU$34,1)&lt;&gt;0),3/4,1)))</f>
        <v>0</v>
      </c>
      <c r="AV32" s="26" t="b">
        <f>IF(T32&lt;&gt;"",$C$17/AV$34/12*IF(AND($J$23="○",$K$23="",COUNTIF($AU$34:AV$34,1)&lt;&gt;0),1/2,IF(AND($J$23="",$K$23="○",COUNTIF($AU$34:AV$34,1)&lt;&gt;0),3/4,1)))</f>
        <v>0</v>
      </c>
      <c r="AW32" s="26" t="b">
        <f>IF(U32&lt;&gt;"",$C$17/AW$34/12*IF(AND($J$23="○",$K$23="",COUNTIF($AU$34:AW$34,1)&lt;&gt;0),1/2,IF(AND($J$23="",$K$23="○",COUNTIF($AU$34:AW$34,1)&lt;&gt;0),3/4,1)))</f>
        <v>0</v>
      </c>
      <c r="AX32" s="26" t="b">
        <f>IF(V32&lt;&gt;"",$C$17/AX$34/12*IF(AND($J$23="○",$K$23="",COUNTIF($AU$34:AX$34,1)&lt;&gt;0),1/2,IF(AND($J$23="",$K$23="○",COUNTIF($AU$34:AX$34,1)&lt;&gt;0),3/4,1)))</f>
        <v>0</v>
      </c>
      <c r="AY32" s="26" t="b">
        <f>IF(W32&lt;&gt;"",$C$17/AY$34/12*IF(AND($J$23="○",$K$23="",COUNTIF($AU$34:AY$34,1)&lt;&gt;0),1/2,IF(AND($J$23="",$K$23="○",COUNTIF($AU$34:AY$34,1)&lt;&gt;0),3/4,1)))</f>
        <v>0</v>
      </c>
      <c r="AZ32" s="26" t="b">
        <f>IF(X32&lt;&gt;"",$C$17/AZ$34/12*IF(AND($J$23="○",$K$23="",COUNTIF($AU$34:AZ$34,1)&lt;&gt;0),1/2,IF(AND($J$23="",$K$23="○",COUNTIF($AU$34:AZ$34,1)&lt;&gt;0),3/4,1)))</f>
        <v>0</v>
      </c>
      <c r="BA32" s="26" t="b">
        <f>IF(Y32&lt;&gt;"",$C$17/BA$34/12*IF(AND($J$23="○",$K$23="",COUNTIF($AU$34:BA$34,1)&lt;&gt;0),1/2,IF(AND($J$23="",$K$23="○",COUNTIF($AU$34:BA$34,1)&lt;&gt;0),3/4,1)))</f>
        <v>0</v>
      </c>
      <c r="BB32" s="26" t="b">
        <f>IF(Z32&lt;&gt;"",$C$17/BB$34/12*IF(AND($J$23="○",$K$23="",COUNTIF($AU$34:BB$34,1)&lt;&gt;0),1/2,IF(AND($J$23="",$K$23="○",COUNTIF($AU$34:BB$34,1)&lt;&gt;0),3/4,1)))</f>
        <v>0</v>
      </c>
      <c r="BC32" s="26" t="b">
        <f>IF(AA32&lt;&gt;"",$C$17/BC$34/12*IF(AND($J$23="○",$K$23="",COUNTIF($AU$34:BC$34,1)&lt;&gt;0),1/2,IF(AND($J$23="",$K$23="○",COUNTIF($AU$34:BC$34,1)&lt;&gt;0),3/4,1)))</f>
        <v>0</v>
      </c>
      <c r="BD32" s="26" t="b">
        <f>IF(AB32&lt;&gt;"",$C$17/BD$34/12*IF(AND($J$23="○",$K$23="",COUNTIF($AU$34:BD$34,1)&lt;&gt;0),1/2,IF(AND($J$23="",$K$23="○",COUNTIF($AU$34:BD$34,1)&lt;&gt;0),3/4,1)))</f>
        <v>0</v>
      </c>
      <c r="BE32" s="26" t="b">
        <f>IF(AC32&lt;&gt;"",$C$17/BE$34/12*IF(AND($J$23="○",$K$23="",COUNTIF($AU$34:BE$34,1)&lt;&gt;0),1/2,IF(AND($J$23="",$K$23="○",COUNTIF($AU$34:BE$34,1)&lt;&gt;0),3/4,1)))</f>
        <v>0</v>
      </c>
      <c r="BF32" s="26" t="b">
        <f>IF(AD32&lt;&gt;"",$C$17/BF$34/12*IF(AND($J$23="○",$K$23="",COUNTIF($AU$34:BF$34,1)&lt;&gt;0),1/2,IF(AND($J$23="",$K$23="○",COUNTIF($AU$34:BF$34,1)&lt;&gt;0),3/4,1)))</f>
        <v>0</v>
      </c>
      <c r="BG32" s="27">
        <f t="shared" si="8"/>
        <v>0</v>
      </c>
      <c r="BI32" s="8">
        <f t="shared" si="9"/>
        <v>0</v>
      </c>
      <c r="BJ32" s="9">
        <f t="shared" si="10"/>
        <v>0</v>
      </c>
      <c r="BK32" s="9">
        <f t="shared" si="11"/>
        <v>0</v>
      </c>
      <c r="BM32" s="8">
        <f t="shared" si="12"/>
        <v>0</v>
      </c>
      <c r="BN32" s="9">
        <f t="shared" si="12"/>
        <v>0</v>
      </c>
      <c r="BO32" s="9">
        <f t="shared" si="12"/>
        <v>0</v>
      </c>
      <c r="BQ32" s="8">
        <f t="shared" si="20"/>
        <v>0</v>
      </c>
      <c r="BR32" s="8">
        <f t="shared" si="20"/>
        <v>0</v>
      </c>
      <c r="BS32" s="8">
        <f t="shared" si="20"/>
        <v>0</v>
      </c>
      <c r="BT32" s="8">
        <f t="shared" si="21"/>
        <v>0</v>
      </c>
      <c r="BV32" s="8">
        <f t="shared" si="22"/>
        <v>0</v>
      </c>
      <c r="BW32" s="8">
        <f t="shared" si="23"/>
        <v>0</v>
      </c>
      <c r="BX32" s="8">
        <f t="shared" si="23"/>
        <v>0</v>
      </c>
      <c r="BY32" s="8">
        <f t="shared" si="24"/>
        <v>0</v>
      </c>
      <c r="BZ32" s="47"/>
      <c r="CA32" s="113">
        <f t="shared" si="25"/>
        <v>0</v>
      </c>
      <c r="CB32" s="114">
        <f t="shared" si="25"/>
        <v>0</v>
      </c>
      <c r="CC32" s="115">
        <f t="shared" si="26"/>
        <v>0</v>
      </c>
      <c r="CD32" s="116">
        <f t="shared" si="27"/>
        <v>0</v>
      </c>
      <c r="CF32" s="6" t="s">
        <v>67</v>
      </c>
      <c r="CG32" s="238" t="s">
        <v>35</v>
      </c>
      <c r="CH32" s="239"/>
      <c r="CI32" s="239"/>
      <c r="CJ32" s="240"/>
      <c r="CK32" s="7" t="str">
        <f>IF(COUNTIF($CA$23:$CD$32,"&lt;0")&gt;0,"○","")</f>
        <v/>
      </c>
      <c r="CL32" s="40" t="str">
        <f>IF(OR($CM32=TRUE,$CK32=""),"","［入力した内容に誤りがあるか､未入力の箇所があります］")</f>
        <v/>
      </c>
      <c r="CM32" s="100" t="b">
        <v>0</v>
      </c>
    </row>
    <row r="33" spans="1:91" ht="19.95" customHeight="1" thickTop="1" thickBot="1">
      <c r="C33" s="247" t="s">
        <v>133</v>
      </c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"/>
      <c r="O33" s="2"/>
      <c r="P33" s="2"/>
      <c r="S33" s="249" t="s">
        <v>134</v>
      </c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G33" s="28">
        <f>COUNTIF(AG$23:AG$32,"&gt;0")</f>
        <v>3</v>
      </c>
      <c r="AH33" s="28">
        <f t="shared" ref="AH33:AK33" si="29">COUNTIF(AH$23:AH$32,"&gt;0")</f>
        <v>2</v>
      </c>
      <c r="AI33" s="28">
        <f t="shared" si="29"/>
        <v>1</v>
      </c>
      <c r="AJ33" s="28">
        <f t="shared" si="29"/>
        <v>1</v>
      </c>
      <c r="AK33" s="28">
        <f t="shared" si="29"/>
        <v>0</v>
      </c>
      <c r="AM33" s="2"/>
      <c r="AN33" s="2"/>
      <c r="AO33" s="2"/>
      <c r="AQ33" s="2"/>
      <c r="AR33" s="2"/>
      <c r="AS33" s="2"/>
      <c r="AT33" s="5" t="s">
        <v>3</v>
      </c>
      <c r="AU33" s="98">
        <f>SUM(AU23:AU32)</f>
        <v>900</v>
      </c>
      <c r="AV33" s="98">
        <f t="shared" ref="AV33:BG33" si="30">SUM(AV23:AV32)</f>
        <v>900</v>
      </c>
      <c r="AW33" s="98">
        <f t="shared" si="30"/>
        <v>900</v>
      </c>
      <c r="AX33" s="98">
        <f t="shared" si="30"/>
        <v>900</v>
      </c>
      <c r="AY33" s="98">
        <f t="shared" si="30"/>
        <v>900</v>
      </c>
      <c r="AZ33" s="98">
        <f t="shared" si="30"/>
        <v>900</v>
      </c>
      <c r="BA33" s="98">
        <f t="shared" si="30"/>
        <v>900</v>
      </c>
      <c r="BB33" s="98">
        <f t="shared" si="30"/>
        <v>900</v>
      </c>
      <c r="BC33" s="98">
        <f t="shared" si="30"/>
        <v>900</v>
      </c>
      <c r="BD33" s="98">
        <f t="shared" si="30"/>
        <v>900</v>
      </c>
      <c r="BE33" s="98">
        <f t="shared" si="30"/>
        <v>900</v>
      </c>
      <c r="BF33" s="98">
        <f t="shared" si="30"/>
        <v>900</v>
      </c>
      <c r="BG33" s="98">
        <f t="shared" si="30"/>
        <v>10800</v>
      </c>
      <c r="BI33" s="2"/>
      <c r="BJ33" s="2"/>
      <c r="BK33" s="2"/>
      <c r="BL33" s="5" t="s">
        <v>3</v>
      </c>
      <c r="BM33" s="9">
        <f>SUM(BM23:BM32)</f>
        <v>108500</v>
      </c>
      <c r="BN33" s="9">
        <f t="shared" ref="BN33:BO33" si="31">SUM(BN23:BN32)</f>
        <v>43900</v>
      </c>
      <c r="BO33" s="9">
        <f t="shared" si="31"/>
        <v>12400</v>
      </c>
      <c r="BP33" s="5" t="s">
        <v>3</v>
      </c>
      <c r="BQ33" s="9">
        <f>SUM(BQ23:BQ32)</f>
        <v>108500</v>
      </c>
      <c r="BR33" s="9">
        <f t="shared" ref="BR33:BS33" si="32">SUM(BR23:BR32)</f>
        <v>43900</v>
      </c>
      <c r="BS33" s="9">
        <f t="shared" si="32"/>
        <v>12400</v>
      </c>
      <c r="BT33" s="8">
        <f t="shared" si="21"/>
        <v>164800</v>
      </c>
      <c r="BU33" s="5" t="s">
        <v>3</v>
      </c>
      <c r="BV33" s="9">
        <f>SUM(BV23:BV32)</f>
        <v>108599</v>
      </c>
      <c r="BW33" s="9">
        <f t="shared" ref="BW33:BX33" si="33">SUM(BW23:BW32)</f>
        <v>43999</v>
      </c>
      <c r="BX33" s="9">
        <f t="shared" si="33"/>
        <v>12400</v>
      </c>
      <c r="BY33" s="8">
        <f t="shared" si="24"/>
        <v>164998</v>
      </c>
      <c r="BZ33" s="5" t="s">
        <v>3</v>
      </c>
      <c r="CA33" s="117">
        <f>SUM(CA23:CA32)</f>
        <v>108600</v>
      </c>
      <c r="CB33" s="118">
        <f t="shared" ref="CB33:CC33" si="34">SUM(CB23:CB32)</f>
        <v>44000</v>
      </c>
      <c r="CC33" s="119">
        <f t="shared" si="34"/>
        <v>12400</v>
      </c>
      <c r="CD33" s="120">
        <f>SUM(CA33:CC33)</f>
        <v>165000</v>
      </c>
      <c r="CF33" s="6" t="s">
        <v>68</v>
      </c>
      <c r="CG33" s="238" t="s">
        <v>75</v>
      </c>
      <c r="CH33" s="239"/>
      <c r="CI33" s="239"/>
      <c r="CJ33" s="240"/>
      <c r="CK33" s="7" t="str">
        <f>IF(OR(AND(L23&lt;&gt;"",M23&lt;&gt;""),AND(L24&lt;&gt;"",M24&lt;&gt;""),AND(L25&lt;&gt;"",M25&lt;&gt;""),AND(L26&lt;&gt;"",M26&lt;&gt;""),AND(L27&lt;&gt;"",M27&lt;&gt;""),AND(L28&lt;&gt;"",M28&lt;&gt;""),AND(L29&lt;&gt;"",M29&lt;&gt;""),AND(L30&lt;&gt;"",M30&lt;&gt;""),AND(L31&lt;&gt;"",M31&lt;&gt;""),AND(L32&lt;&gt;"",M32&lt;&gt;"")),"○","")</f>
        <v/>
      </c>
      <c r="CL33" s="40" t="str">
        <f>IF(OR($CM33=TRUE,$CK33=""),"","［減額･軽減(震災1/2)と免除(震災)がどちらも入力されている人がいます］")</f>
        <v/>
      </c>
      <c r="CM33" s="100" t="b">
        <v>0</v>
      </c>
    </row>
    <row r="34" spans="1:91" ht="19.95" customHeight="1"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"/>
      <c r="O34" s="2"/>
      <c r="P34" s="2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G34" s="28"/>
      <c r="AH34" s="28"/>
      <c r="AI34" s="28"/>
      <c r="AJ34" s="28"/>
      <c r="AK34" s="28"/>
      <c r="AM34" s="2"/>
      <c r="AN34" s="2"/>
      <c r="AO34" s="2"/>
      <c r="AQ34" s="2"/>
      <c r="AR34" s="2"/>
      <c r="AS34" s="2"/>
      <c r="AT34" s="5" t="s">
        <v>88</v>
      </c>
      <c r="AU34" s="98">
        <f>COUNTA(S$23:S$32)</f>
        <v>2</v>
      </c>
      <c r="AV34" s="98">
        <f t="shared" ref="AV34:BF34" si="35">COUNTA(T$23:T$32)</f>
        <v>2</v>
      </c>
      <c r="AW34" s="98">
        <f t="shared" si="35"/>
        <v>3</v>
      </c>
      <c r="AX34" s="98">
        <f t="shared" si="35"/>
        <v>3</v>
      </c>
      <c r="AY34" s="98">
        <f t="shared" si="35"/>
        <v>3</v>
      </c>
      <c r="AZ34" s="98">
        <f t="shared" si="35"/>
        <v>3</v>
      </c>
      <c r="BA34" s="98">
        <f t="shared" si="35"/>
        <v>3</v>
      </c>
      <c r="BB34" s="98">
        <f t="shared" si="35"/>
        <v>3</v>
      </c>
      <c r="BC34" s="98">
        <f t="shared" si="35"/>
        <v>3</v>
      </c>
      <c r="BD34" s="98">
        <f t="shared" si="35"/>
        <v>3</v>
      </c>
      <c r="BE34" s="98">
        <f t="shared" si="35"/>
        <v>3</v>
      </c>
      <c r="BF34" s="98">
        <f t="shared" si="35"/>
        <v>3</v>
      </c>
      <c r="BG34" s="3"/>
      <c r="BI34" s="2"/>
      <c r="BJ34" s="2"/>
      <c r="BK34" s="2"/>
      <c r="BL34" s="5"/>
      <c r="BM34" s="4" t="str">
        <f>IF(BM33=$C$12,"一致","不一致")</f>
        <v>不一致</v>
      </c>
      <c r="BN34" s="4" t="str">
        <f>IF(BN33=$D$12,"一致","不一致")</f>
        <v>不一致</v>
      </c>
      <c r="BO34" s="4" t="str">
        <f>IF(BO33=$E$12,"一致","不一致")</f>
        <v>一致</v>
      </c>
      <c r="BP34" s="5"/>
      <c r="BQ34" s="4" t="str">
        <f>IF(BQ33=$C$12,"一致","不一致")</f>
        <v>不一致</v>
      </c>
      <c r="BR34" s="4" t="str">
        <f>IF(BR33=$D$12,"一致","不一致")</f>
        <v>不一致</v>
      </c>
      <c r="BS34" s="4" t="str">
        <f>IF(BS33=$E$12,"一致","不一致")</f>
        <v>一致</v>
      </c>
      <c r="BT34" s="2"/>
      <c r="BU34" s="5"/>
      <c r="BV34" s="4" t="str">
        <f>IF(BV33=$C$12,"一致","不一致")</f>
        <v>不一致</v>
      </c>
      <c r="BW34" s="4" t="str">
        <f>IF(BW33=$D$12,"一致","不一致")</f>
        <v>不一致</v>
      </c>
      <c r="BX34" s="4" t="str">
        <f>IF(BX33=$E$12,"一致","不一致")</f>
        <v>一致</v>
      </c>
      <c r="BY34" s="2"/>
      <c r="BZ34" s="5"/>
      <c r="CA34" s="2"/>
      <c r="CB34" s="2"/>
      <c r="CC34" s="2"/>
      <c r="CF34" s="6" t="s">
        <v>76</v>
      </c>
      <c r="CG34" s="238" t="s">
        <v>77</v>
      </c>
      <c r="CH34" s="239"/>
      <c r="CI34" s="239"/>
      <c r="CJ34" s="240"/>
      <c r="CK34" s="7" t="str">
        <f>IF(OR(AND(OR(E23&gt;0,H23&lt;&gt;""),I23&lt;&gt;""),AND(OR(E24&gt;0,H24&lt;&gt;""),I24&lt;&gt;""),AND(OR(E25&gt;0,H25&lt;&gt;""),I25&lt;&gt;""),AND(OR(E26&gt;0,H26&lt;&gt;""),I26&lt;&gt;""),AND(OR(E27&gt;0,H27&lt;&gt;""),I27&lt;&gt;""),AND(OR(E28&gt;0,H28&lt;&gt;""),I28&lt;&gt;""),AND(OR(E29&gt;0,H29&lt;&gt;""),I29&lt;&gt;""),AND(OR(E30&gt;0,H30&lt;&gt;""),I30&lt;&gt;""),AND(OR(E31&gt;0,H31&lt;&gt;""),I31&lt;&gt;""),AND(OR(E32&gt;0,H32&lt;&gt;""),I32&lt;&gt;"")),"○","")</f>
        <v/>
      </c>
      <c r="CL34" s="40" t="str">
        <f>IF(OR($CM34=TRUE,$CK34=""),"","［保険料(介護)と未就学児軽減がどちらも入力されている人がいます］")</f>
        <v/>
      </c>
      <c r="CM34" s="100" t="b">
        <v>0</v>
      </c>
    </row>
    <row r="35" spans="1:91" ht="19.95" customHeight="1"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"/>
      <c r="O35" s="2"/>
      <c r="P35" s="2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G35" s="28"/>
      <c r="AH35" s="28"/>
      <c r="AI35" s="28"/>
      <c r="AJ35" s="28"/>
      <c r="AK35" s="28"/>
      <c r="AM35" s="2"/>
      <c r="AN35" s="2"/>
      <c r="AO35" s="2"/>
      <c r="AQ35" s="2"/>
      <c r="AR35" s="2"/>
      <c r="AS35" s="2"/>
      <c r="BI35" s="2"/>
      <c r="BJ35" s="2"/>
      <c r="BK35" s="2"/>
      <c r="BL35" s="5"/>
      <c r="BM35" s="2"/>
      <c r="BN35" s="2"/>
      <c r="BO35" s="2"/>
      <c r="BP35" s="5"/>
      <c r="BQ35" s="99" t="s">
        <v>92</v>
      </c>
      <c r="BR35" s="2"/>
      <c r="BS35" s="2"/>
      <c r="BT35" s="2"/>
      <c r="BU35" s="5"/>
      <c r="BV35" s="69" t="s">
        <v>93</v>
      </c>
      <c r="BW35" s="2"/>
      <c r="BX35" s="2"/>
      <c r="BY35" s="2"/>
      <c r="BZ35" s="5"/>
      <c r="CA35" s="2"/>
      <c r="CB35" s="2"/>
      <c r="CC35" s="2"/>
      <c r="CF35" s="6" t="s">
        <v>82</v>
      </c>
      <c r="CG35" s="238" t="s">
        <v>94</v>
      </c>
      <c r="CH35" s="239"/>
      <c r="CI35" s="239"/>
      <c r="CJ35" s="240"/>
      <c r="CK35" s="7" t="str">
        <f>IF(OR($J$23="○",$K$23="○"),"○","")</f>
        <v/>
      </c>
      <c r="CL35" s="40" t="str">
        <f>IF(OR($CM35=TRUE,$CK35=""),"","［(注)単身軽減が入力されています］")</f>
        <v/>
      </c>
      <c r="CM35" s="100" t="b">
        <v>1</v>
      </c>
    </row>
    <row r="36" spans="1:91" ht="19.95" customHeight="1"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"/>
      <c r="O36" s="2"/>
      <c r="P36" s="2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BT36" s="4"/>
      <c r="BV36" t="s">
        <v>89</v>
      </c>
      <c r="BY36" s="4"/>
      <c r="CA36" s="11"/>
      <c r="CB36" s="11"/>
      <c r="CC36" s="11"/>
      <c r="CD36" s="5"/>
      <c r="CF36" s="6" t="s">
        <v>83</v>
      </c>
      <c r="CG36" s="238" t="s">
        <v>86</v>
      </c>
      <c r="CH36" s="239"/>
      <c r="CI36" s="239"/>
      <c r="CJ36" s="240"/>
      <c r="CK36" s="7" t="str">
        <f>IF(AND($J$23="○",$K$23="○"),"○","")</f>
        <v/>
      </c>
      <c r="CL36" s="40" t="str">
        <f>IF(OR($CM36=TRUE,$CK36=""),"","［単身軽減が2つ入力されています(入力不可)］")</f>
        <v/>
      </c>
      <c r="CM36" s="100" t="b">
        <v>1</v>
      </c>
    </row>
    <row r="37" spans="1:91" ht="19.95" customHeight="1"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"/>
      <c r="O37" s="2"/>
      <c r="P37" s="2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BM37" s="4"/>
      <c r="BN37" s="4"/>
      <c r="BO37" s="4"/>
      <c r="BQ37" s="4"/>
      <c r="BR37" s="4"/>
      <c r="BS37" s="4"/>
      <c r="BV37" s="4"/>
      <c r="BW37" s="4"/>
      <c r="BX37" s="4"/>
      <c r="BY37" s="4"/>
      <c r="CA37" s="11"/>
      <c r="CB37" s="11"/>
      <c r="CC37" s="11"/>
      <c r="CD37" s="5"/>
      <c r="CF37" s="6" t="s">
        <v>84</v>
      </c>
      <c r="CG37" s="251"/>
      <c r="CH37" s="252"/>
      <c r="CI37" s="252"/>
      <c r="CJ37" s="253"/>
      <c r="CK37" s="7"/>
      <c r="CL37" s="40"/>
      <c r="CM37" s="100" t="b">
        <v>1</v>
      </c>
    </row>
    <row r="38" spans="1:91" ht="19.95" customHeight="1"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BM38" s="4"/>
      <c r="BN38" s="4"/>
      <c r="BO38" s="4"/>
      <c r="BQ38" s="4"/>
      <c r="BR38" s="4"/>
      <c r="BS38" s="4"/>
      <c r="BT38" s="4"/>
      <c r="BV38" s="4"/>
      <c r="BW38" s="4"/>
      <c r="BX38" s="4"/>
      <c r="BY38" s="4"/>
      <c r="CA38" s="11"/>
      <c r="CB38" s="11"/>
      <c r="CC38" s="11"/>
      <c r="CD38" s="5"/>
      <c r="CF38" s="6" t="s">
        <v>85</v>
      </c>
      <c r="CG38" s="251"/>
      <c r="CH38" s="252"/>
      <c r="CI38" s="252"/>
      <c r="CJ38" s="253"/>
      <c r="CK38" s="7"/>
      <c r="CL38" s="40"/>
      <c r="CM38" s="100" t="b">
        <v>1</v>
      </c>
    </row>
    <row r="39" spans="1:91" s="3" customFormat="1" ht="19.95" customHeight="1">
      <c r="A39" s="75"/>
      <c r="B39" s="75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BV39" s="68" t="s">
        <v>71</v>
      </c>
      <c r="CE39"/>
      <c r="CF39"/>
      <c r="CG39"/>
      <c r="CH39"/>
      <c r="CI39"/>
      <c r="CJ39"/>
      <c r="CL39"/>
      <c r="CM39"/>
    </row>
    <row r="40" spans="1:91" ht="19.95" customHeight="1">
      <c r="A40" s="75"/>
      <c r="B40" s="75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BV40" s="4" t="str">
        <f>IF(CA$33=C$12,"一致","不一致")</f>
        <v>一致</v>
      </c>
      <c r="BW40" s="4" t="str">
        <f>IF(CB$33=D$12,"一致","不一致")</f>
        <v>一致</v>
      </c>
      <c r="BX40" s="4" t="str">
        <f>IF(CC$33=E$12,"一致","不一致")</f>
        <v>一致</v>
      </c>
      <c r="BY40" s="4"/>
      <c r="CJ40" s="3"/>
      <c r="CL40" s="3"/>
    </row>
    <row r="41" spans="1:91" ht="19.2" customHeight="1"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CD41">
        <v>2025.8</v>
      </c>
    </row>
    <row r="42" spans="1:91">
      <c r="CM42" s="3"/>
    </row>
  </sheetData>
  <sheetProtection algorithmName="SHA-512" hashValue="NJb7rhllt4qf2ONmEhmuiNlMAbUEil3E3MWBSJrR/eZ6+dcUpG0pIDc5CFS7q5If3jSJxExQC+rDAFGH2626/w==" saltValue="FMEs/nmOX7qGFEz2xhsVmw==" spinCount="100000" sheet="1" objects="1" scenarios="1"/>
  <mergeCells count="41">
    <mergeCell ref="C33:M40"/>
    <mergeCell ref="S33:AD40"/>
    <mergeCell ref="CG33:CJ33"/>
    <mergeCell ref="CG34:CJ34"/>
    <mergeCell ref="CG35:CJ35"/>
    <mergeCell ref="CG36:CJ36"/>
    <mergeCell ref="CG37:CJ37"/>
    <mergeCell ref="CG38:CJ38"/>
    <mergeCell ref="CG21:CJ21"/>
    <mergeCell ref="CG22:CJ22"/>
    <mergeCell ref="J23:J32"/>
    <mergeCell ref="K23:K32"/>
    <mergeCell ref="CG23:CJ23"/>
    <mergeCell ref="CG24:CJ24"/>
    <mergeCell ref="CG25:CJ25"/>
    <mergeCell ref="CG26:CJ26"/>
    <mergeCell ref="CG27:CJ27"/>
    <mergeCell ref="CG28:CJ28"/>
    <mergeCell ref="CG29:CJ29"/>
    <mergeCell ref="CG30:CJ30"/>
    <mergeCell ref="CG31:CJ31"/>
    <mergeCell ref="CG32:CJ32"/>
    <mergeCell ref="T19:V19"/>
    <mergeCell ref="Y19:CD19"/>
    <mergeCell ref="A21:B21"/>
    <mergeCell ref="C21:E21"/>
    <mergeCell ref="F21:H21"/>
    <mergeCell ref="I21:L21"/>
    <mergeCell ref="S21:AD21"/>
    <mergeCell ref="AE21:AF21"/>
    <mergeCell ref="CA21:CD21"/>
    <mergeCell ref="A1:CD1"/>
    <mergeCell ref="A11:B11"/>
    <mergeCell ref="Y11:CD11"/>
    <mergeCell ref="CH11:CJ11"/>
    <mergeCell ref="A12:B12"/>
    <mergeCell ref="Y12:CD18"/>
    <mergeCell ref="A14:B14"/>
    <mergeCell ref="A16:B16"/>
    <mergeCell ref="A17:B17"/>
    <mergeCell ref="A18:B18"/>
  </mergeCells>
  <phoneticPr fontId="2"/>
  <conditionalFormatting sqref="BM34:BY34">
    <cfRule type="containsText" dxfId="7" priority="4" operator="containsText" text="不一致">
      <formula>NOT(ISERROR(SEARCH("不一致",BM34)))</formula>
    </cfRule>
  </conditionalFormatting>
  <conditionalFormatting sqref="BV40:BX40">
    <cfRule type="containsText" dxfId="6" priority="3" operator="containsText" text="不一致">
      <formula>NOT(ISERROR(SEARCH("不一致",BV40)))</formula>
    </cfRule>
  </conditionalFormatting>
  <conditionalFormatting sqref="CD23:CD32">
    <cfRule type="cellIs" dxfId="5" priority="5" operator="greaterThan">
      <formula>0</formula>
    </cfRule>
  </conditionalFormatting>
  <conditionalFormatting sqref="CF22:CL38">
    <cfRule type="expression" dxfId="4" priority="1">
      <formula>$CM22=TRUE</formula>
    </cfRule>
  </conditionalFormatting>
  <dataValidations disablePrompts="1" count="8">
    <dataValidation type="whole" allowBlank="1" showInputMessage="1" showErrorMessage="1" sqref="G17" xr:uid="{6DFC1A45-04ED-43B8-A081-F13DE63FF908}">
      <formula1>0</formula1>
      <formula2>999999</formula2>
    </dataValidation>
    <dataValidation type="whole" imeMode="halfAlpha" allowBlank="1" showInputMessage="1" showErrorMessage="1" sqref="C23:E32" xr:uid="{E6E410BB-64F4-4670-829B-6825CA37DA0E}">
      <formula1>0</formula1>
      <formula2>999999</formula2>
    </dataValidation>
    <dataValidation type="list" showInputMessage="1" showErrorMessage="1" sqref="S23:AD32" xr:uid="{010536F2-E491-4289-99E3-05A70A2CC6B2}">
      <formula1>"○,◆,産,◆産"</formula1>
    </dataValidation>
    <dataValidation type="list" imeMode="halfAlpha" allowBlank="1" showInputMessage="1" showErrorMessage="1" sqref="I23:I32 L23:M32 J23:K23" xr:uid="{4438B1E2-7273-4204-B3A9-3CC1399B393B}">
      <formula1>"○"</formula1>
    </dataValidation>
    <dataValidation type="list" allowBlank="1" showInputMessage="1" showErrorMessage="1" sqref="A11:B11" xr:uid="{9EADC579-8413-414E-BC54-A1E5B85368BF}">
      <formula1>$CF$13:$CF$17</formula1>
    </dataValidation>
    <dataValidation type="list" allowBlank="1" showInputMessage="1" showErrorMessage="1" sqref="F23:F32" xr:uid="{82F68B01-E0D0-44E3-BE98-9ECDB2910ACE}">
      <formula1>$CH$12</formula1>
    </dataValidation>
    <dataValidation type="list" allowBlank="1" showInputMessage="1" showErrorMessage="1" sqref="G23:G32" xr:uid="{8981DC58-F1F9-4EF5-8085-026CF4017DEA}">
      <formula1>$CI$12</formula1>
    </dataValidation>
    <dataValidation type="list" imeMode="halfAlpha" allowBlank="1" showInputMessage="1" showErrorMessage="1" sqref="H23:H32" xr:uid="{F7EE7165-B313-40C0-98B3-DAC0166D60D3}">
      <formula1>$CJ$12</formula1>
    </dataValidation>
  </dataValidations>
  <printOptions horizontalCentered="1"/>
  <pageMargins left="0.51181102362204722" right="0.51181102362204722" top="1.1417322834645669" bottom="0.31496062992125984" header="0.51181102362204722" footer="0.27559055118110237"/>
  <pageSetup paperSize="9" scale="63" orientation="landscape" cellComments="asDisplayed" r:id="rId1"/>
  <headerFooter>
    <oddHeader>&amp;C&amp;"-,太字"&amp;22国民健康保険料　賦課内訳計算シート&amp;R&amp;"HGS創英角ｺﾞｼｯｸUB,標準"&amp;28（入力例）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90</xdr:col>
                    <xdr:colOff>68580</xdr:colOff>
                    <xdr:row>37</xdr:row>
                    <xdr:rowOff>0</xdr:rowOff>
                  </from>
                  <to>
                    <xdr:col>91</xdr:col>
                    <xdr:colOff>213360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90</xdr:col>
                    <xdr:colOff>68580</xdr:colOff>
                    <xdr:row>36</xdr:row>
                    <xdr:rowOff>0</xdr:rowOff>
                  </from>
                  <to>
                    <xdr:col>91</xdr:col>
                    <xdr:colOff>213360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90</xdr:col>
                    <xdr:colOff>68580</xdr:colOff>
                    <xdr:row>35</xdr:row>
                    <xdr:rowOff>0</xdr:rowOff>
                  </from>
                  <to>
                    <xdr:col>91</xdr:col>
                    <xdr:colOff>213360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90</xdr:col>
                    <xdr:colOff>68580</xdr:colOff>
                    <xdr:row>34</xdr:row>
                    <xdr:rowOff>0</xdr:rowOff>
                  </from>
                  <to>
                    <xdr:col>91</xdr:col>
                    <xdr:colOff>213360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90</xdr:col>
                    <xdr:colOff>68580</xdr:colOff>
                    <xdr:row>33</xdr:row>
                    <xdr:rowOff>0</xdr:rowOff>
                  </from>
                  <to>
                    <xdr:col>91</xdr:col>
                    <xdr:colOff>213360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90</xdr:col>
                    <xdr:colOff>68580</xdr:colOff>
                    <xdr:row>32</xdr:row>
                    <xdr:rowOff>0</xdr:rowOff>
                  </from>
                  <to>
                    <xdr:col>91</xdr:col>
                    <xdr:colOff>213360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90</xdr:col>
                    <xdr:colOff>68580</xdr:colOff>
                    <xdr:row>30</xdr:row>
                    <xdr:rowOff>0</xdr:rowOff>
                  </from>
                  <to>
                    <xdr:col>91</xdr:col>
                    <xdr:colOff>213360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90</xdr:col>
                    <xdr:colOff>68580</xdr:colOff>
                    <xdr:row>28</xdr:row>
                    <xdr:rowOff>0</xdr:rowOff>
                  </from>
                  <to>
                    <xdr:col>91</xdr:col>
                    <xdr:colOff>213360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90</xdr:col>
                    <xdr:colOff>68580</xdr:colOff>
                    <xdr:row>26</xdr:row>
                    <xdr:rowOff>0</xdr:rowOff>
                  </from>
                  <to>
                    <xdr:col>91</xdr:col>
                    <xdr:colOff>213360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90</xdr:col>
                    <xdr:colOff>68580</xdr:colOff>
                    <xdr:row>24</xdr:row>
                    <xdr:rowOff>0</xdr:rowOff>
                  </from>
                  <to>
                    <xdr:col>91</xdr:col>
                    <xdr:colOff>213360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90</xdr:col>
                    <xdr:colOff>68580</xdr:colOff>
                    <xdr:row>22</xdr:row>
                    <xdr:rowOff>0</xdr:rowOff>
                  </from>
                  <to>
                    <xdr:col>91</xdr:col>
                    <xdr:colOff>213360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90</xdr:col>
                    <xdr:colOff>68580</xdr:colOff>
                    <xdr:row>29</xdr:row>
                    <xdr:rowOff>0</xdr:rowOff>
                  </from>
                  <to>
                    <xdr:col>91</xdr:col>
                    <xdr:colOff>213360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print="0" autoFill="0" autoLine="0" autoPict="0">
                <anchor>
                  <from>
                    <xdr:col>100</xdr:col>
                    <xdr:colOff>38100</xdr:colOff>
                    <xdr:row>19</xdr:row>
                    <xdr:rowOff>99060</xdr:rowOff>
                  </from>
                  <to>
                    <xdr:col>100</xdr:col>
                    <xdr:colOff>251460</xdr:colOff>
                    <xdr:row>20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90</xdr:col>
                    <xdr:colOff>68580</xdr:colOff>
                    <xdr:row>25</xdr:row>
                    <xdr:rowOff>0</xdr:rowOff>
                  </from>
                  <to>
                    <xdr:col>91</xdr:col>
                    <xdr:colOff>213360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90</xdr:col>
                    <xdr:colOff>68580</xdr:colOff>
                    <xdr:row>27</xdr:row>
                    <xdr:rowOff>0</xdr:rowOff>
                  </from>
                  <to>
                    <xdr:col>91</xdr:col>
                    <xdr:colOff>213360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Check Box 16">
              <controlPr defaultSize="0" autoFill="0" autoLine="0" autoPict="0">
                <anchor moveWithCells="1">
                  <from>
                    <xdr:col>90</xdr:col>
                    <xdr:colOff>68580</xdr:colOff>
                    <xdr:row>23</xdr:row>
                    <xdr:rowOff>0</xdr:rowOff>
                  </from>
                  <to>
                    <xdr:col>91</xdr:col>
                    <xdr:colOff>213360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Check Box 17">
              <controlPr defaultSize="0" autoFill="0" autoLine="0" autoPict="0">
                <anchor moveWithCells="1">
                  <from>
                    <xdr:col>90</xdr:col>
                    <xdr:colOff>68580</xdr:colOff>
                    <xdr:row>31</xdr:row>
                    <xdr:rowOff>0</xdr:rowOff>
                  </from>
                  <to>
                    <xdr:col>91</xdr:col>
                    <xdr:colOff>213360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7692-A320-44D6-AA1E-A4F89D3B1750}">
  <sheetPr>
    <tabColor theme="9" tint="0.79998168889431442"/>
    <pageSetUpPr fitToPage="1"/>
  </sheetPr>
  <dimension ref="A1:CM42"/>
  <sheetViews>
    <sheetView showGridLines="0" showRuler="0" view="pageBreakPreview" zoomScaleNormal="100" zoomScaleSheetLayoutView="100" zoomScalePageLayoutView="75" workbookViewId="0">
      <selection sqref="A1:CD1"/>
    </sheetView>
  </sheetViews>
  <sheetFormatPr defaultRowHeight="18"/>
  <cols>
    <col min="1" max="1" width="4.09765625" customWidth="1"/>
    <col min="2" max="2" width="11.69921875" customWidth="1"/>
    <col min="6" max="8" width="7.59765625" customWidth="1"/>
    <col min="9" max="9" width="6.09765625" customWidth="1"/>
    <col min="10" max="10" width="6.09765625" bestFit="1" customWidth="1"/>
    <col min="11" max="11" width="6.09765625" hidden="1" customWidth="1"/>
    <col min="12" max="13" width="6.09765625" customWidth="1"/>
    <col min="14" max="16" width="7.69921875" hidden="1" customWidth="1"/>
    <col min="17" max="17" width="3.59765625" hidden="1" customWidth="1"/>
    <col min="18" max="18" width="3.59765625" customWidth="1"/>
    <col min="19" max="30" width="4.69921875" customWidth="1"/>
    <col min="31" max="31" width="5.69921875" hidden="1" customWidth="1"/>
    <col min="32" max="33" width="4.59765625" hidden="1" customWidth="1"/>
    <col min="34" max="37" width="3.59765625" hidden="1" customWidth="1"/>
    <col min="38" max="38" width="3.69921875" hidden="1" customWidth="1"/>
    <col min="39" max="41" width="7.69921875" hidden="1" customWidth="1"/>
    <col min="42" max="42" width="3.59765625" hidden="1" customWidth="1"/>
    <col min="43" max="45" width="7.69921875" hidden="1" customWidth="1"/>
    <col min="46" max="58" width="4.59765625" hidden="1" customWidth="1"/>
    <col min="59" max="59" width="6.69921875" hidden="1" customWidth="1"/>
    <col min="60" max="60" width="3.59765625" hidden="1" customWidth="1"/>
    <col min="61" max="63" width="7.69921875" hidden="1" customWidth="1"/>
    <col min="64" max="64" width="3.59765625" hidden="1" customWidth="1"/>
    <col min="65" max="67" width="7.69921875" hidden="1" customWidth="1"/>
    <col min="68" max="68" width="3.19921875" hidden="1" customWidth="1"/>
    <col min="69" max="72" width="7.69921875" hidden="1" customWidth="1"/>
    <col min="73" max="73" width="3.19921875" hidden="1" customWidth="1"/>
    <col min="74" max="77" width="7.69921875" hidden="1" customWidth="1"/>
    <col min="78" max="78" width="3.59765625" customWidth="1"/>
    <col min="81" max="81" width="8.69921875" customWidth="1"/>
    <col min="82" max="82" width="8.59765625" customWidth="1"/>
    <col min="83" max="83" width="4.19921875" hidden="1" customWidth="1"/>
    <col min="84" max="84" width="5.19921875" hidden="1" customWidth="1"/>
    <col min="85" max="88" width="7.59765625" hidden="1" customWidth="1"/>
    <col min="89" max="89" width="5.59765625" style="3" hidden="1" customWidth="1"/>
    <col min="90" max="90" width="30.69921875" hidden="1" customWidth="1"/>
    <col min="91" max="91" width="4.69921875" hidden="1" customWidth="1"/>
    <col min="92" max="92" width="4.59765625" customWidth="1"/>
  </cols>
  <sheetData>
    <row r="1" spans="1:91" ht="25.95" customHeight="1">
      <c r="A1" s="254" t="s">
        <v>131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6"/>
    </row>
    <row r="2" spans="1:91" ht="4.95" customHeight="1">
      <c r="A2" s="43"/>
      <c r="CD2" s="38"/>
    </row>
    <row r="3" spans="1:91" ht="19.2" customHeight="1">
      <c r="A3" s="43" t="s">
        <v>55</v>
      </c>
      <c r="B3" t="s">
        <v>132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2"/>
    </row>
    <row r="4" spans="1:91" ht="19.2" customHeight="1">
      <c r="A4" s="43" t="s">
        <v>55</v>
      </c>
      <c r="B4" t="s">
        <v>108</v>
      </c>
      <c r="CD4" s="38"/>
    </row>
    <row r="5" spans="1:91" ht="19.2" customHeight="1">
      <c r="A5" s="43"/>
      <c r="B5" t="s">
        <v>111</v>
      </c>
      <c r="E5" s="160"/>
      <c r="CD5" s="38"/>
    </row>
    <row r="6" spans="1:91" ht="19.2" customHeight="1">
      <c r="A6" s="43" t="s">
        <v>55</v>
      </c>
      <c r="B6" t="s">
        <v>102</v>
      </c>
      <c r="CD6" s="38"/>
    </row>
    <row r="7" spans="1:91" ht="19.2" customHeight="1">
      <c r="A7" s="43" t="s">
        <v>55</v>
      </c>
      <c r="B7" t="s">
        <v>107</v>
      </c>
      <c r="CD7" s="38"/>
    </row>
    <row r="8" spans="1:91" ht="4.95" customHeight="1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39"/>
    </row>
    <row r="10" spans="1:91" s="3" customFormat="1">
      <c r="A10" s="101" t="s">
        <v>99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L10"/>
      <c r="CM10"/>
    </row>
    <row r="11" spans="1:91" s="3" customFormat="1" ht="18.45" customHeight="1" thickBot="1">
      <c r="A11" s="204" t="s">
        <v>78</v>
      </c>
      <c r="B11" s="205"/>
      <c r="C11" s="24" t="s">
        <v>4</v>
      </c>
      <c r="D11" s="24" t="s">
        <v>9</v>
      </c>
      <c r="E11" s="24" t="s">
        <v>10</v>
      </c>
      <c r="F11"/>
      <c r="G1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/>
      <c r="X11"/>
      <c r="Y11" s="270" t="s">
        <v>124</v>
      </c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/>
      <c r="CF11"/>
      <c r="CG11" s="10" t="s">
        <v>5</v>
      </c>
      <c r="CH11" s="207" t="s">
        <v>57</v>
      </c>
      <c r="CI11" s="207"/>
      <c r="CJ11" s="207"/>
      <c r="CL11"/>
      <c r="CM11"/>
    </row>
    <row r="12" spans="1:91" s="3" customFormat="1" ht="19.2" customHeight="1" thickTop="1" thickBot="1">
      <c r="A12" s="271" t="s">
        <v>104</v>
      </c>
      <c r="B12" s="272"/>
      <c r="C12" s="80">
        <v>10000</v>
      </c>
      <c r="D12" s="81">
        <v>4900</v>
      </c>
      <c r="E12" s="82">
        <v>0</v>
      </c>
      <c r="F12" s="25" t="s">
        <v>109</v>
      </c>
      <c r="G1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/>
      <c r="X12"/>
      <c r="Y12" s="273" t="s">
        <v>125</v>
      </c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5"/>
      <c r="CE12"/>
      <c r="CF12" s="46" t="str">
        <f>A11</f>
        <v>R7</v>
      </c>
      <c r="CG12" s="59">
        <f>IF(VLOOKUP($CF$12,$CF$13:$CG$18,2,TRUE)=0,"",VLOOKUP($CF$12,CF13:$CG$18,2,TRUE))</f>
        <v>13500</v>
      </c>
      <c r="CH12" s="59">
        <f>IF(VLOOKUP($CF$12,$CF$13:$CJ$18,3,TRUE)=0,"",VLOOKUP($CF$12,$CF$13:$CJ$18,3,TRUE))</f>
        <v>24400</v>
      </c>
      <c r="CI12" s="59">
        <f>IF(VLOOKUP($CF$12,$CF$13:$CJ$18,4,TRUE)=0,"",VLOOKUP($CF$12,$CF$13:$CJ$18,4,TRUE))</f>
        <v>15400</v>
      </c>
      <c r="CJ12" s="63">
        <f>IF(VLOOKUP($CF$12,$CF$13:$CJ$18,5,TRUE)=0,"",VLOOKUP($CF$12,$CF$13:$CJ$18,5,TRUE))</f>
        <v>15600</v>
      </c>
      <c r="CL12"/>
      <c r="CM12"/>
    </row>
    <row r="13" spans="1:91" s="3" customFormat="1" ht="19.350000000000001" customHeight="1" thickTop="1" thickBot="1">
      <c r="A13" s="30"/>
      <c r="B13" s="30"/>
      <c r="C13" s="1"/>
      <c r="D13" s="1"/>
      <c r="E13" s="1"/>
      <c r="F13"/>
      <c r="G13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/>
      <c r="X13"/>
      <c r="Y13" s="276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8"/>
      <c r="CE13"/>
      <c r="CF13" s="42" t="s">
        <v>98</v>
      </c>
      <c r="CG13" s="61">
        <v>12500</v>
      </c>
      <c r="CH13" s="61">
        <v>21700</v>
      </c>
      <c r="CI13" s="61">
        <v>12500</v>
      </c>
      <c r="CJ13" s="61">
        <v>15500</v>
      </c>
      <c r="CL13"/>
      <c r="CM13"/>
    </row>
    <row r="14" spans="1:91" s="3" customFormat="1" ht="19.350000000000001" customHeight="1" thickTop="1" thickBot="1">
      <c r="A14" s="282" t="s">
        <v>45</v>
      </c>
      <c r="B14" s="235"/>
      <c r="C14" s="157">
        <v>7</v>
      </c>
      <c r="D14" s="37" t="s">
        <v>46</v>
      </c>
      <c r="E14" s="25" t="s">
        <v>110</v>
      </c>
      <c r="F14"/>
      <c r="G14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/>
      <c r="X14"/>
      <c r="Y14" s="276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8"/>
      <c r="CE14"/>
      <c r="CF14" s="41" t="s">
        <v>97</v>
      </c>
      <c r="CG14" s="62">
        <v>12500</v>
      </c>
      <c r="CH14" s="60">
        <v>21700</v>
      </c>
      <c r="CI14" s="60">
        <v>12500</v>
      </c>
      <c r="CJ14" s="60">
        <v>15500</v>
      </c>
      <c r="CL14"/>
      <c r="CM14"/>
    </row>
    <row r="15" spans="1:91" s="3" customFormat="1" ht="18.600000000000001" customHeight="1" thickTop="1">
      <c r="A15"/>
      <c r="B15"/>
      <c r="C15" s="1"/>
      <c r="D15" s="1"/>
      <c r="E15" s="1"/>
      <c r="F15"/>
      <c r="G15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/>
      <c r="X15"/>
      <c r="Y15" s="276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8"/>
      <c r="CE15"/>
      <c r="CF15" s="41" t="s">
        <v>79</v>
      </c>
      <c r="CG15" s="60">
        <v>12800</v>
      </c>
      <c r="CH15" s="60">
        <v>22500</v>
      </c>
      <c r="CI15" s="60">
        <v>14300</v>
      </c>
      <c r="CJ15" s="60">
        <v>15500</v>
      </c>
      <c r="CL15"/>
      <c r="CM15"/>
    </row>
    <row r="16" spans="1:91" s="3" customFormat="1" ht="18" customHeight="1" thickBot="1">
      <c r="A16" s="283"/>
      <c r="B16" s="284"/>
      <c r="C16" s="7" t="s">
        <v>0</v>
      </c>
      <c r="D16" s="7" t="s">
        <v>1</v>
      </c>
      <c r="E16" s="7" t="s">
        <v>2</v>
      </c>
      <c r="F16" s="77"/>
      <c r="G16" s="103" t="s">
        <v>100</v>
      </c>
      <c r="H16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/>
      <c r="X16"/>
      <c r="Y16" s="276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8"/>
      <c r="CE16"/>
      <c r="CF16" s="41" t="s">
        <v>78</v>
      </c>
      <c r="CG16" s="8">
        <v>13500</v>
      </c>
      <c r="CH16" s="8">
        <v>24400</v>
      </c>
      <c r="CI16" s="8">
        <v>15400</v>
      </c>
      <c r="CJ16" s="8">
        <v>15600</v>
      </c>
      <c r="CL16"/>
      <c r="CM16"/>
    </row>
    <row r="17" spans="1:91" s="3" customFormat="1" ht="18" customHeight="1" thickTop="1" thickBot="1">
      <c r="A17" s="235" t="s">
        <v>5</v>
      </c>
      <c r="B17" s="237"/>
      <c r="C17" s="86">
        <f>IF($C$14="",$CG$12,$CG$12*(10-$C$14)/10)</f>
        <v>4050</v>
      </c>
      <c r="D17" s="72">
        <v>0</v>
      </c>
      <c r="E17" s="72">
        <v>0</v>
      </c>
      <c r="F17" s="76"/>
      <c r="G17" s="16"/>
      <c r="H17" s="104" t="s">
        <v>101</v>
      </c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/>
      <c r="X17"/>
      <c r="Y17" s="276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8"/>
      <c r="CE17"/>
      <c r="CF17" s="41"/>
      <c r="CG17" s="8"/>
      <c r="CH17" s="8"/>
      <c r="CI17" s="8"/>
      <c r="CJ17" s="8"/>
      <c r="CL17"/>
      <c r="CM17"/>
    </row>
    <row r="18" spans="1:91" s="3" customFormat="1" ht="18" customHeight="1" thickTop="1">
      <c r="A18" s="216"/>
      <c r="B18" s="216"/>
      <c r="C18" s="1"/>
      <c r="D18"/>
      <c r="E18"/>
      <c r="F18" s="76"/>
      <c r="G18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/>
      <c r="X18"/>
      <c r="Y18" s="279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1"/>
      <c r="CE18"/>
      <c r="CF18" s="41"/>
      <c r="CG18" s="8"/>
      <c r="CH18" s="8"/>
      <c r="CI18" s="8"/>
      <c r="CJ18" s="8"/>
      <c r="CL18"/>
      <c r="CM18"/>
    </row>
    <row r="19" spans="1:91" s="3" customFormat="1">
      <c r="D19"/>
      <c r="E19"/>
      <c r="F19"/>
      <c r="G19"/>
      <c r="H19"/>
      <c r="I19"/>
      <c r="J19"/>
      <c r="K19"/>
      <c r="L19"/>
      <c r="M19"/>
      <c r="N19"/>
      <c r="Q19" s="29"/>
      <c r="R19"/>
      <c r="S19" s="79"/>
      <c r="T19" s="217"/>
      <c r="U19" s="217"/>
      <c r="V19" s="217"/>
      <c r="W19"/>
      <c r="X19"/>
      <c r="Y19" s="218" t="s">
        <v>70</v>
      </c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/>
      <c r="CF19" s="41"/>
      <c r="CG19" s="8"/>
      <c r="CH19" s="8"/>
      <c r="CI19" s="8"/>
      <c r="CJ19" s="8"/>
      <c r="CL19"/>
      <c r="CM19"/>
    </row>
    <row r="20" spans="1:91" ht="18.600000000000001" thickBot="1">
      <c r="A20" s="45"/>
      <c r="B20" s="159" t="s">
        <v>130</v>
      </c>
      <c r="C20" s="73"/>
      <c r="D20" s="45"/>
      <c r="E20" s="45"/>
      <c r="F20" s="45"/>
      <c r="G20" s="45"/>
      <c r="H20" s="45"/>
      <c r="I20" s="105" t="s">
        <v>103</v>
      </c>
      <c r="O20" s="3"/>
      <c r="P20" s="3"/>
      <c r="Q20" s="29"/>
      <c r="S20" s="138" t="s">
        <v>127</v>
      </c>
      <c r="Y20" s="71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85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</row>
    <row r="21" spans="1:91" ht="18.600000000000001" customHeight="1" thickBot="1">
      <c r="A21" s="257" t="s">
        <v>56</v>
      </c>
      <c r="B21" s="258"/>
      <c r="C21" s="259" t="s">
        <v>105</v>
      </c>
      <c r="D21" s="260"/>
      <c r="E21" s="261"/>
      <c r="F21" s="259" t="s">
        <v>106</v>
      </c>
      <c r="G21" s="260"/>
      <c r="H21" s="261"/>
      <c r="I21" s="262" t="s">
        <v>74</v>
      </c>
      <c r="J21" s="263"/>
      <c r="K21" s="263"/>
      <c r="L21" s="264"/>
      <c r="M21" s="137" t="s">
        <v>64</v>
      </c>
      <c r="N21" s="121" t="s">
        <v>120</v>
      </c>
      <c r="O21" s="121"/>
      <c r="P21" s="121"/>
      <c r="Q21" s="121"/>
      <c r="S21" s="265" t="s">
        <v>121</v>
      </c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30" t="s">
        <v>23</v>
      </c>
      <c r="AF21" s="231"/>
      <c r="AG21" s="122"/>
      <c r="AH21" s="122"/>
      <c r="AI21" s="122"/>
      <c r="AJ21" s="122"/>
      <c r="AK21" s="122"/>
      <c r="AL21" s="3"/>
      <c r="AM21" s="123" t="s">
        <v>118</v>
      </c>
      <c r="AN21" s="124"/>
      <c r="AO21" s="125"/>
      <c r="AQ21" s="123" t="s">
        <v>119</v>
      </c>
      <c r="AR21" s="124"/>
      <c r="AS21" s="125"/>
      <c r="AU21" s="123" t="s">
        <v>87</v>
      </c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7"/>
      <c r="BI21" s="128" t="s">
        <v>72</v>
      </c>
      <c r="BJ21" s="129"/>
      <c r="BK21" s="130"/>
      <c r="BM21" s="128" t="s">
        <v>73</v>
      </c>
      <c r="BN21" s="129"/>
      <c r="BO21" s="130"/>
      <c r="BQ21" s="131" t="s">
        <v>91</v>
      </c>
      <c r="BR21" s="132"/>
      <c r="BS21" s="132"/>
      <c r="BT21" s="133"/>
      <c r="BV21" s="134" t="s">
        <v>90</v>
      </c>
      <c r="BW21" s="135"/>
      <c r="BX21" s="135"/>
      <c r="BY21" s="136"/>
      <c r="CA21" s="267" t="s">
        <v>7</v>
      </c>
      <c r="CB21" s="268"/>
      <c r="CC21" s="268"/>
      <c r="CD21" s="269"/>
      <c r="CF21" s="40" t="s">
        <v>27</v>
      </c>
      <c r="CG21" s="235" t="s">
        <v>28</v>
      </c>
      <c r="CH21" s="236"/>
      <c r="CI21" s="236"/>
      <c r="CJ21" s="237"/>
      <c r="CK21" s="7" t="s">
        <v>42</v>
      </c>
      <c r="CL21" s="7" t="s">
        <v>29</v>
      </c>
      <c r="CM21" s="7" t="s">
        <v>95</v>
      </c>
    </row>
    <row r="22" spans="1:91" s="3" customFormat="1" ht="18.600000000000001" customHeight="1" thickBot="1">
      <c r="A22" s="7" t="s">
        <v>24</v>
      </c>
      <c r="B22" s="44" t="s">
        <v>25</v>
      </c>
      <c r="C22" s="15" t="s">
        <v>0</v>
      </c>
      <c r="D22" s="10" t="s">
        <v>1</v>
      </c>
      <c r="E22" s="10" t="s">
        <v>2</v>
      </c>
      <c r="F22" s="10" t="s">
        <v>0</v>
      </c>
      <c r="G22" s="10" t="s">
        <v>1</v>
      </c>
      <c r="H22" s="10" t="s">
        <v>2</v>
      </c>
      <c r="I22" s="83" t="s">
        <v>58</v>
      </c>
      <c r="J22" s="152" t="s">
        <v>96</v>
      </c>
      <c r="K22" s="89" t="s">
        <v>80</v>
      </c>
      <c r="L22" s="83" t="s">
        <v>65</v>
      </c>
      <c r="M22" s="15" t="s">
        <v>66</v>
      </c>
      <c r="N22" s="7" t="s">
        <v>0</v>
      </c>
      <c r="O22" s="7" t="s">
        <v>6</v>
      </c>
      <c r="P22" s="7" t="s">
        <v>2</v>
      </c>
      <c r="Q22" s="7"/>
      <c r="S22" s="10" t="s">
        <v>22</v>
      </c>
      <c r="T22" s="15" t="s">
        <v>14</v>
      </c>
      <c r="U22" s="15" t="s">
        <v>15</v>
      </c>
      <c r="V22" s="15" t="s">
        <v>16</v>
      </c>
      <c r="W22" s="15" t="s">
        <v>17</v>
      </c>
      <c r="X22" s="15" t="s">
        <v>18</v>
      </c>
      <c r="Y22" s="15" t="s">
        <v>19</v>
      </c>
      <c r="Z22" s="15" t="s">
        <v>20</v>
      </c>
      <c r="AA22" s="15" t="s">
        <v>21</v>
      </c>
      <c r="AB22" s="15" t="s">
        <v>11</v>
      </c>
      <c r="AC22" s="15" t="s">
        <v>12</v>
      </c>
      <c r="AD22" s="15" t="s">
        <v>13</v>
      </c>
      <c r="AE22" s="84" t="s">
        <v>81</v>
      </c>
      <c r="AF22" s="78" t="s">
        <v>2</v>
      </c>
      <c r="AG22" s="64" t="s">
        <v>50</v>
      </c>
      <c r="AH22" s="65" t="s">
        <v>59</v>
      </c>
      <c r="AI22" s="65" t="s">
        <v>49</v>
      </c>
      <c r="AJ22" s="65" t="s">
        <v>60</v>
      </c>
      <c r="AK22" s="97" t="s">
        <v>61</v>
      </c>
      <c r="AM22" s="7" t="s">
        <v>0</v>
      </c>
      <c r="AN22" s="7" t="s">
        <v>1</v>
      </c>
      <c r="AO22" s="7" t="s">
        <v>2</v>
      </c>
      <c r="AQ22" s="7" t="s">
        <v>0</v>
      </c>
      <c r="AR22" s="7" t="s">
        <v>1</v>
      </c>
      <c r="AS22" s="7" t="s">
        <v>2</v>
      </c>
      <c r="AU22" s="7" t="s">
        <v>22</v>
      </c>
      <c r="AV22" s="7" t="s">
        <v>63</v>
      </c>
      <c r="AW22" s="7" t="s">
        <v>62</v>
      </c>
      <c r="AX22" s="7" t="s">
        <v>16</v>
      </c>
      <c r="AY22" s="7" t="s">
        <v>17</v>
      </c>
      <c r="AZ22" s="7" t="s">
        <v>18</v>
      </c>
      <c r="BA22" s="7" t="s">
        <v>19</v>
      </c>
      <c r="BB22" s="7" t="s">
        <v>20</v>
      </c>
      <c r="BC22" s="7" t="s">
        <v>21</v>
      </c>
      <c r="BD22" s="7" t="s">
        <v>11</v>
      </c>
      <c r="BE22" s="7" t="s">
        <v>12</v>
      </c>
      <c r="BF22" s="7" t="s">
        <v>13</v>
      </c>
      <c r="BG22" s="7" t="s">
        <v>3</v>
      </c>
      <c r="BI22" s="7" t="s">
        <v>0</v>
      </c>
      <c r="BJ22" s="7" t="s">
        <v>1</v>
      </c>
      <c r="BK22" s="7" t="s">
        <v>2</v>
      </c>
      <c r="BM22" s="7" t="s">
        <v>0</v>
      </c>
      <c r="BN22" s="7" t="s">
        <v>1</v>
      </c>
      <c r="BO22" s="7" t="s">
        <v>2</v>
      </c>
      <c r="BQ22" s="7" t="s">
        <v>0</v>
      </c>
      <c r="BR22" s="7" t="s">
        <v>1</v>
      </c>
      <c r="BS22" s="7" t="s">
        <v>2</v>
      </c>
      <c r="BT22" s="7" t="s">
        <v>3</v>
      </c>
      <c r="BV22" s="7" t="s">
        <v>0</v>
      </c>
      <c r="BW22" s="7" t="s">
        <v>1</v>
      </c>
      <c r="BX22" s="7" t="s">
        <v>2</v>
      </c>
      <c r="BY22" s="7" t="s">
        <v>3</v>
      </c>
      <c r="CA22" s="64" t="s">
        <v>0</v>
      </c>
      <c r="CB22" s="65" t="s">
        <v>1</v>
      </c>
      <c r="CC22" s="66" t="s">
        <v>2</v>
      </c>
      <c r="CD22" s="67" t="s">
        <v>8</v>
      </c>
      <c r="CF22" s="6" t="s">
        <v>32</v>
      </c>
      <c r="CG22" s="238" t="s">
        <v>31</v>
      </c>
      <c r="CH22" s="239"/>
      <c r="CI22" s="239"/>
      <c r="CJ22" s="240"/>
      <c r="CK22" s="7" t="str">
        <f>IF(OR($C$12="",$D$12=""),"○","")</f>
        <v/>
      </c>
      <c r="CL22" s="40" t="str">
        <f>IF(OR($CM22=TRUE,$CK22=""),"","［決定保険料が入力されていません］")</f>
        <v/>
      </c>
      <c r="CM22" s="100" t="b">
        <v>0</v>
      </c>
    </row>
    <row r="23" spans="1:91" ht="19.95" customHeight="1" thickTop="1" thickBot="1">
      <c r="A23" s="14">
        <v>1</v>
      </c>
      <c r="B23" s="55" t="s">
        <v>112</v>
      </c>
      <c r="C23" s="22">
        <v>0</v>
      </c>
      <c r="D23" s="17">
        <v>0</v>
      </c>
      <c r="E23" s="18">
        <v>0</v>
      </c>
      <c r="F23" s="22">
        <v>24400</v>
      </c>
      <c r="G23" s="17">
        <v>15400</v>
      </c>
      <c r="H23" s="18"/>
      <c r="I23" s="49"/>
      <c r="J23" s="295" t="s">
        <v>115</v>
      </c>
      <c r="K23" s="298"/>
      <c r="L23" s="49"/>
      <c r="M23" s="50"/>
      <c r="N23" s="37">
        <f t="shared" ref="N23:O32" si="0">SUM(C23,IF($C$14="",F23*IF($I23&lt;&gt;"",0.5,1),F23*IF($I23&lt;&gt;"",0.5,1)*(10-$C$14)/10))*IF($L23&lt;&gt;"",0.5,1)</f>
        <v>7320</v>
      </c>
      <c r="O23" s="8">
        <f t="shared" si="0"/>
        <v>4620</v>
      </c>
      <c r="P23" s="8">
        <f t="shared" ref="P23:P32" si="1">SUM(E23,IF($C$14="",H23,H23*(10-$C$14)/10))</f>
        <v>0</v>
      </c>
      <c r="Q23" s="6">
        <f>COUNTIF($C23:$H23,"&gt;0")</f>
        <v>2</v>
      </c>
      <c r="S23" s="155" t="s">
        <v>115</v>
      </c>
      <c r="T23" s="153"/>
      <c r="U23" s="32"/>
      <c r="V23" s="32"/>
      <c r="W23" s="32"/>
      <c r="X23" s="32"/>
      <c r="Y23" s="32"/>
      <c r="Z23" s="32"/>
      <c r="AA23" s="32"/>
      <c r="AB23" s="32"/>
      <c r="AC23" s="32"/>
      <c r="AD23" s="56"/>
      <c r="AE23" s="6">
        <f>COUNTA($S23:$AD23)</f>
        <v>1</v>
      </c>
      <c r="AF23" s="14">
        <f t="shared" ref="AF23:AF24" si="2">SUM(AI23,AK23)</f>
        <v>0</v>
      </c>
      <c r="AG23" s="95">
        <f>COUNTA(S23:AD23)</f>
        <v>1</v>
      </c>
      <c r="AH23" s="88">
        <f>COUNTIF($S23:$AD23,$AH$22)</f>
        <v>1</v>
      </c>
      <c r="AI23" s="88">
        <f>COUNTIF($S23:$AD23,$AI$22)</f>
        <v>0</v>
      </c>
      <c r="AJ23" s="88">
        <f>COUNTIF($S23:$AD23,$AJ$22)</f>
        <v>0</v>
      </c>
      <c r="AK23" s="96">
        <f>COUNTIF($S23:$AD23,$AK$22)</f>
        <v>0</v>
      </c>
      <c r="AL23" s="3"/>
      <c r="AM23" s="8">
        <f t="shared" ref="AM23:AM32" si="3">N23/12*AE23</f>
        <v>610</v>
      </c>
      <c r="AN23" s="8">
        <f t="shared" ref="AN23:AO32" si="4">O23/12*AE23</f>
        <v>385</v>
      </c>
      <c r="AO23" s="8">
        <f t="shared" si="4"/>
        <v>0</v>
      </c>
      <c r="AQ23" s="8">
        <f t="shared" ref="AQ23:AQ32" si="5">IF(SUM($AJ23:$AK23)&gt;0,$N23/12*($AE23-SUM($AJ23:$AK23)),$AM23)</f>
        <v>610</v>
      </c>
      <c r="AR23" s="8">
        <f t="shared" ref="AR23:AR32" si="6">IF(SUM($AJ23:$AK23)&gt;0,$O23/12*($AE23-SUM($AJ23:$AK23)),$AN23)</f>
        <v>385</v>
      </c>
      <c r="AS23" s="8">
        <f t="shared" ref="AS23:AS32" si="7">IF(SUM($AJ23:$AK23)&gt;0,$P23/12*($AF23-SUM($AJ23:$AK23)),$AO23)</f>
        <v>0</v>
      </c>
      <c r="AU23" s="26">
        <f>IF(S23&lt;&gt;"",$C$17/AU$34/12*IF(AND($J$23="○",$K$23="",COUNTIF($AU$34:AU$34,1)&lt;&gt;0),1/2,IF(AND($J$23="",$K$23="○",COUNTIF($AU$34:AU$34,1)&lt;&gt;0),3/4,1)))</f>
        <v>168.75</v>
      </c>
      <c r="AV23" s="26" t="b">
        <f>IF(T23&lt;&gt;"",$C$17/AV$34/12*IF(AND($J$23="○",$K$23="",COUNTIF($AU$34:AV$34,1)&lt;&gt;0),1/2,IF(AND($J$23="",$K$23="○",COUNTIF($AU$34:AV$34,1)&lt;&gt;0),3/4,1)))</f>
        <v>0</v>
      </c>
      <c r="AW23" s="26" t="b">
        <f>IF(U23&lt;&gt;"",$C$17/AW$34/12*IF(AND($J$23="○",$K$23="",COUNTIF($AU$34:AW$34,1)&lt;&gt;0),1/2,IF(AND($J$23="",$K$23="○",COUNTIF($AU$34:AW$34,1)&lt;&gt;0),3/4,1)))</f>
        <v>0</v>
      </c>
      <c r="AX23" s="26" t="b">
        <f>IF(V23&lt;&gt;"",$C$17/AX$34/12*IF(AND($J$23="○",$K$23="",COUNTIF($AU$34:AX$34,1)&lt;&gt;0),1/2,IF(AND($J$23="",$K$23="○",COUNTIF($AU$34:AX$34,1)&lt;&gt;0),3/4,1)))</f>
        <v>0</v>
      </c>
      <c r="AY23" s="26" t="b">
        <f>IF(W23&lt;&gt;"",$C$17/AY$34/12*IF(AND($J$23="○",$K$23="",COUNTIF($AU$34:AY$34,1)&lt;&gt;0),1/2,IF(AND($J$23="",$K$23="○",COUNTIF($AU$34:AY$34,1)&lt;&gt;0),3/4,1)))</f>
        <v>0</v>
      </c>
      <c r="AZ23" s="26" t="b">
        <f>IF(X23&lt;&gt;"",$C$17/AZ$34/12*IF(AND($J$23="○",$K$23="",COUNTIF($AU$34:AZ$34,1)&lt;&gt;0),1/2,IF(AND($J$23="",$K$23="○",COUNTIF($AU$34:AZ$34,1)&lt;&gt;0),3/4,1)))</f>
        <v>0</v>
      </c>
      <c r="BA23" s="26" t="b">
        <f>IF(Y23&lt;&gt;"",$C$17/BA$34/12*IF(AND($J$23="○",$K$23="",COUNTIF($AU$34:BA$34,1)&lt;&gt;0),1/2,IF(AND($J$23="",$K$23="○",COUNTIF($AU$34:BA$34,1)&lt;&gt;0),3/4,1)))</f>
        <v>0</v>
      </c>
      <c r="BB23" s="26" t="b">
        <f>IF(Z23&lt;&gt;"",$C$17/BB$34/12*IF(AND($J$23="○",$K$23="",COUNTIF($AU$34:BB$34,1)&lt;&gt;0),1/2,IF(AND($J$23="",$K$23="○",COUNTIF($AU$34:BB$34,1)&lt;&gt;0),3/4,1)))</f>
        <v>0</v>
      </c>
      <c r="BC23" s="26" t="b">
        <f>IF(AA23&lt;&gt;"",$C$17/BC$34/12*IF(AND($J$23="○",$K$23="",COUNTIF($AU$34:BC$34,1)&lt;&gt;0),1/2,IF(AND($J$23="",$K$23="○",COUNTIF($AU$34:BC$34,1)&lt;&gt;0),3/4,1)))</f>
        <v>0</v>
      </c>
      <c r="BD23" s="26" t="b">
        <f>IF(AB23&lt;&gt;"",$C$17/BD$34/12*IF(AND($J$23="○",$K$23="",COUNTIF($AU$34:BD$34,1)&lt;&gt;0),1/2,IF(AND($J$23="",$K$23="○",COUNTIF($AU$34:BD$34,1)&lt;&gt;0),3/4,1)))</f>
        <v>0</v>
      </c>
      <c r="BE23" s="26" t="b">
        <f>IF(AC23&lt;&gt;"",$C$17/BE$34/12*IF(AND($J$23="○",$K$23="",COUNTIF($AU$34:BE$34,1)&lt;&gt;0),1/2,IF(AND($J$23="",$K$23="○",COUNTIF($AU$34:BE$34,1)&lt;&gt;0),3/4,1)))</f>
        <v>0</v>
      </c>
      <c r="BF23" s="26" t="b">
        <f>IF(AD23&lt;&gt;"",$C$17/BF$34/12*IF(AND($J$23="○",$K$23="",COUNTIF($AU$34:BF$34,1)&lt;&gt;0),1/2,IF(AND($J$23="",$K$23="○",COUNTIF($AU$34:BF$34,1)&lt;&gt;0),3/4,1)))</f>
        <v>0</v>
      </c>
      <c r="BG23" s="27">
        <f t="shared" ref="BG23:BG32" si="8">SUM(AU23:BF23)</f>
        <v>168.75</v>
      </c>
      <c r="BI23" s="8">
        <f t="shared" ref="BI23:BI32" si="9">IF(N23=0,0,$AQ23+$BG23)</f>
        <v>778.75</v>
      </c>
      <c r="BJ23" s="9">
        <f t="shared" ref="BJ23:BJ32" si="10">$AR23</f>
        <v>385</v>
      </c>
      <c r="BK23" s="9">
        <f t="shared" ref="BK23:BK32" si="11">AO23</f>
        <v>0</v>
      </c>
      <c r="BM23" s="8">
        <f t="shared" ref="BM23:BO32" si="12">ROUNDDOWN(BI23,-2)</f>
        <v>700</v>
      </c>
      <c r="BN23" s="9">
        <f t="shared" si="12"/>
        <v>300</v>
      </c>
      <c r="BO23" s="9">
        <f t="shared" si="12"/>
        <v>0</v>
      </c>
      <c r="BQ23" s="8">
        <f>IF($M23&lt;&gt;"",0,IF($L23&lt;&gt;"",BM23/2,BM23))</f>
        <v>700</v>
      </c>
      <c r="BR23" s="8">
        <f>IF($M23&lt;&gt;"",0,IF($L23&lt;&gt;"",BN23/2,BN23))</f>
        <v>300</v>
      </c>
      <c r="BS23" s="8">
        <f>IF($M23&lt;&gt;"",0,IF($L23&lt;&gt;"",BO23/2,BO23))</f>
        <v>0</v>
      </c>
      <c r="BT23" s="8">
        <f>SUM(BQ23:BS23)</f>
        <v>1000</v>
      </c>
      <c r="BV23" s="8">
        <f>IF(BQ23=0,0,IF(BQ$33=C$12,BQ23,INT(C$12*BQ23/BQ$33)))</f>
        <v>700</v>
      </c>
      <c r="BW23" s="8">
        <f>IF(BR23=0,0,IF(BR$33=D$12,BR23,INT(D$12*BR23/BR$33)))</f>
        <v>300</v>
      </c>
      <c r="BX23" s="8">
        <f>IF(BS23=0,0,IF(BS$33=E$12,BS23,INT(E$12*BS23/BS$33)))</f>
        <v>0</v>
      </c>
      <c r="BY23" s="8">
        <f>SUM(BV23:BX23)</f>
        <v>1000</v>
      </c>
      <c r="BZ23" s="47"/>
      <c r="CA23" s="106">
        <f>IF(BV23=0,0,IF($BV$33=$C$12,BV23,INT(BV23-($BV$33-$C$12))))</f>
        <v>700</v>
      </c>
      <c r="CB23" s="107">
        <f>IF(BW23=0,0,IF($BW$33=$D$12,BW23,INT(BW23-($BW$33-$D$12))))</f>
        <v>300</v>
      </c>
      <c r="CC23" s="108">
        <f>IF(BX23=0,0,IF($BX$33=$E$12,BX23,INT(BX23-($BX$33-$E$12))))</f>
        <v>0</v>
      </c>
      <c r="CD23" s="109">
        <f>SUM(CA23:CC23)</f>
        <v>1000</v>
      </c>
      <c r="CF23" s="6" t="s">
        <v>52</v>
      </c>
      <c r="CG23" s="238" t="s">
        <v>30</v>
      </c>
      <c r="CH23" s="239"/>
      <c r="CI23" s="239"/>
      <c r="CJ23" s="240"/>
      <c r="CK23" s="7" t="str" cm="1">
        <f t="array" ref="CK23">IF(AND(($C$23:$H$23)="",SUM($C$24:$H$32)&gt;0),"○","")</f>
        <v/>
      </c>
      <c r="CL23" s="40" t="str">
        <f>IF(OR($CM23=TRUE,$CK23=""),"","［加入者は№1から順に入力してください(料)］")</f>
        <v/>
      </c>
      <c r="CM23" s="100" t="b">
        <v>0</v>
      </c>
    </row>
    <row r="24" spans="1:91" ht="19.95" customHeight="1" thickTop="1">
      <c r="A24" s="14">
        <v>2</v>
      </c>
      <c r="B24" s="55" t="s">
        <v>113</v>
      </c>
      <c r="C24" s="13">
        <v>0</v>
      </c>
      <c r="D24" s="12">
        <v>0</v>
      </c>
      <c r="E24" s="19">
        <v>0</v>
      </c>
      <c r="F24" s="13">
        <v>24400</v>
      </c>
      <c r="G24" s="12">
        <v>15400</v>
      </c>
      <c r="H24" s="19"/>
      <c r="I24" s="48"/>
      <c r="J24" s="296"/>
      <c r="K24" s="299"/>
      <c r="L24" s="48"/>
      <c r="M24" s="51"/>
      <c r="N24" s="37">
        <f t="shared" si="0"/>
        <v>7320</v>
      </c>
      <c r="O24" s="8">
        <f t="shared" si="0"/>
        <v>4620</v>
      </c>
      <c r="P24" s="8">
        <f t="shared" si="1"/>
        <v>0</v>
      </c>
      <c r="Q24" s="6">
        <f t="shared" ref="Q24:Q32" si="13">COUNTIF($C24:$H24,"&gt;0")</f>
        <v>2</v>
      </c>
      <c r="S24" s="154" t="s">
        <v>115</v>
      </c>
      <c r="T24" s="34" t="s">
        <v>115</v>
      </c>
      <c r="U24" s="34" t="s">
        <v>115</v>
      </c>
      <c r="V24" s="34" t="s">
        <v>115</v>
      </c>
      <c r="W24" s="34" t="s">
        <v>115</v>
      </c>
      <c r="X24" s="34" t="s">
        <v>115</v>
      </c>
      <c r="Y24" s="34" t="s">
        <v>115</v>
      </c>
      <c r="Z24" s="34" t="s">
        <v>115</v>
      </c>
      <c r="AA24" s="34" t="s">
        <v>115</v>
      </c>
      <c r="AB24" s="34" t="s">
        <v>115</v>
      </c>
      <c r="AC24" s="34" t="s">
        <v>115</v>
      </c>
      <c r="AD24" s="57" t="s">
        <v>115</v>
      </c>
      <c r="AE24" s="6">
        <f t="shared" ref="AE24:AE32" si="14">COUNTA($S24:$AD24)</f>
        <v>12</v>
      </c>
      <c r="AF24" s="14">
        <f t="shared" si="2"/>
        <v>0</v>
      </c>
      <c r="AG24" s="90">
        <f t="shared" ref="AG24:AG32" si="15">COUNTA(S24:AD24)</f>
        <v>12</v>
      </c>
      <c r="AH24" s="6">
        <f t="shared" ref="AH24:AH32" si="16">COUNTIF($S24:$AD24,$AH$22)</f>
        <v>12</v>
      </c>
      <c r="AI24" s="6">
        <f t="shared" ref="AI24:AI32" si="17">COUNTIF($S24:$AD24,$AI$22)</f>
        <v>0</v>
      </c>
      <c r="AJ24" s="6">
        <f t="shared" ref="AJ24:AJ32" si="18">COUNTIF($S24:$AD24,$AJ$22)</f>
        <v>0</v>
      </c>
      <c r="AK24" s="91">
        <f t="shared" ref="AK24:AK32" si="19">COUNTIF($S24:$AD24,$AK$22)</f>
        <v>0</v>
      </c>
      <c r="AL24" s="3"/>
      <c r="AM24" s="8">
        <f t="shared" si="3"/>
        <v>7320</v>
      </c>
      <c r="AN24" s="8">
        <f t="shared" si="4"/>
        <v>4620</v>
      </c>
      <c r="AO24" s="8">
        <f t="shared" si="4"/>
        <v>0</v>
      </c>
      <c r="AQ24" s="8">
        <f t="shared" si="5"/>
        <v>7320</v>
      </c>
      <c r="AR24" s="8">
        <f t="shared" si="6"/>
        <v>4620</v>
      </c>
      <c r="AS24" s="8">
        <f t="shared" si="7"/>
        <v>0</v>
      </c>
      <c r="AU24" s="26">
        <f>IF(S24&lt;&gt;"",$C$17/AU$34/12*IF(AND($J$23="○",$K$23="",COUNTIF($AU$34:AU$34,1)&lt;&gt;0),1/2,IF(AND($J$23="",$K$23="○",COUNTIF($AU$34:AU$34,1)&lt;&gt;0),3/4,1)))</f>
        <v>168.75</v>
      </c>
      <c r="AV24" s="26">
        <f>IF(T24&lt;&gt;"",$C$17/AV$34/12*IF(AND($J$23="○",$K$23="",COUNTIF($AU$34:AV$34,1)&lt;&gt;0),1/2,IF(AND($J$23="",$K$23="○",COUNTIF($AU$34:AV$34,1)&lt;&gt;0),3/4,1)))</f>
        <v>168.75</v>
      </c>
      <c r="AW24" s="26">
        <f>IF(U24&lt;&gt;"",$C$17/AW$34/12*IF(AND($J$23="○",$K$23="",COUNTIF($AU$34:AW$34,1)&lt;&gt;0),1/2,IF(AND($J$23="",$K$23="○",COUNTIF($AU$34:AW$34,1)&lt;&gt;0),3/4,1)))</f>
        <v>168.75</v>
      </c>
      <c r="AX24" s="26">
        <f>IF(V24&lt;&gt;"",$C$17/AX$34/12*IF(AND($J$23="○",$K$23="",COUNTIF($AU$34:AX$34,1)&lt;&gt;0),1/2,IF(AND($J$23="",$K$23="○",COUNTIF($AU$34:AX$34,1)&lt;&gt;0),3/4,1)))</f>
        <v>168.75</v>
      </c>
      <c r="AY24" s="26">
        <f>IF(W24&lt;&gt;"",$C$17/AY$34/12*IF(AND($J$23="○",$K$23="",COUNTIF($AU$34:AY$34,1)&lt;&gt;0),1/2,IF(AND($J$23="",$K$23="○",COUNTIF($AU$34:AY$34,1)&lt;&gt;0),3/4,1)))</f>
        <v>168.75</v>
      </c>
      <c r="AZ24" s="26">
        <f>IF(X24&lt;&gt;"",$C$17/AZ$34/12*IF(AND($J$23="○",$K$23="",COUNTIF($AU$34:AZ$34,1)&lt;&gt;0),1/2,IF(AND($J$23="",$K$23="○",COUNTIF($AU$34:AZ$34,1)&lt;&gt;0),3/4,1)))</f>
        <v>168.75</v>
      </c>
      <c r="BA24" s="26">
        <f>IF(Y24&lt;&gt;"",$C$17/BA$34/12*IF(AND($J$23="○",$K$23="",COUNTIF($AU$34:BA$34,1)&lt;&gt;0),1/2,IF(AND($J$23="",$K$23="○",COUNTIF($AU$34:BA$34,1)&lt;&gt;0),3/4,1)))</f>
        <v>168.75</v>
      </c>
      <c r="BB24" s="26">
        <f>IF(Z24&lt;&gt;"",$C$17/BB$34/12*IF(AND($J$23="○",$K$23="",COUNTIF($AU$34:BB$34,1)&lt;&gt;0),1/2,IF(AND($J$23="",$K$23="○",COUNTIF($AU$34:BB$34,1)&lt;&gt;0),3/4,1)))</f>
        <v>168.75</v>
      </c>
      <c r="BC24" s="26">
        <f>IF(AA24&lt;&gt;"",$C$17/BC$34/12*IF(AND($J$23="○",$K$23="",COUNTIF($AU$34:BC$34,1)&lt;&gt;0),1/2,IF(AND($J$23="",$K$23="○",COUNTIF($AU$34:BC$34,1)&lt;&gt;0),3/4,1)))</f>
        <v>168.75</v>
      </c>
      <c r="BD24" s="26">
        <f>IF(AB24&lt;&gt;"",$C$17/BD$34/12*IF(AND($J$23="○",$K$23="",COUNTIF($AU$34:BD$34,1)&lt;&gt;0),1/2,IF(AND($J$23="",$K$23="○",COUNTIF($AU$34:BD$34,1)&lt;&gt;0),3/4,1)))</f>
        <v>168.75</v>
      </c>
      <c r="BE24" s="26">
        <f>IF(AC24&lt;&gt;"",$C$17/BE$34/12*IF(AND($J$23="○",$K$23="",COUNTIF($AU$34:BE$34,1)&lt;&gt;0),1/2,IF(AND($J$23="",$K$23="○",COUNTIF($AU$34:BE$34,1)&lt;&gt;0),3/4,1)))</f>
        <v>168.75</v>
      </c>
      <c r="BF24" s="26">
        <f>IF(AD24&lt;&gt;"",$C$17/BF$34/12*IF(AND($J$23="○",$K$23="",COUNTIF($AU$34:BF$34,1)&lt;&gt;0),1/2,IF(AND($J$23="",$K$23="○",COUNTIF($AU$34:BF$34,1)&lt;&gt;0),3/4,1)))</f>
        <v>168.75</v>
      </c>
      <c r="BG24" s="27">
        <f t="shared" si="8"/>
        <v>2025</v>
      </c>
      <c r="BI24" s="8">
        <f t="shared" si="9"/>
        <v>9345</v>
      </c>
      <c r="BJ24" s="9">
        <f t="shared" si="10"/>
        <v>4620</v>
      </c>
      <c r="BK24" s="9">
        <f t="shared" si="11"/>
        <v>0</v>
      </c>
      <c r="BM24" s="8">
        <f t="shared" si="12"/>
        <v>9300</v>
      </c>
      <c r="BN24" s="9">
        <f t="shared" si="12"/>
        <v>4600</v>
      </c>
      <c r="BO24" s="9">
        <f t="shared" si="12"/>
        <v>0</v>
      </c>
      <c r="BQ24" s="8">
        <f t="shared" ref="BQ24:BS32" si="20">IF($M24&lt;&gt;"",0,IF($L24&lt;&gt;"",BM24/2,BM24))</f>
        <v>9300</v>
      </c>
      <c r="BR24" s="8">
        <f t="shared" si="20"/>
        <v>4600</v>
      </c>
      <c r="BS24" s="8">
        <f t="shared" si="20"/>
        <v>0</v>
      </c>
      <c r="BT24" s="8">
        <f t="shared" ref="BT24:BT33" si="21">SUM(BQ24:BS24)</f>
        <v>13900</v>
      </c>
      <c r="BV24" s="8">
        <f t="shared" ref="BV24:BV32" si="22">IF(BQ24=0,0,IF($BQ$33=$C$12,BQ24,INT($C$12*BQ24/BQ$33)))</f>
        <v>9300</v>
      </c>
      <c r="BW24" s="8">
        <f t="shared" ref="BW24:BX32" si="23">IF(BR24=0,0,IF(BR$33=D$12,BR24,INT(D$12*BR24/BR$33)))</f>
        <v>4600</v>
      </c>
      <c r="BX24" s="8">
        <f t="shared" si="23"/>
        <v>0</v>
      </c>
      <c r="BY24" s="8">
        <f t="shared" ref="BY24:BY33" si="24">SUM(BV24:BX24)</f>
        <v>13900</v>
      </c>
      <c r="BZ24" s="47"/>
      <c r="CA24" s="110">
        <f t="shared" ref="CA24:CB32" si="25">BV24</f>
        <v>9300</v>
      </c>
      <c r="CB24" s="86">
        <f t="shared" si="25"/>
        <v>4600</v>
      </c>
      <c r="CC24" s="111">
        <f t="shared" ref="CC24:CC32" si="26">IF(BX24=0,0,IF($BX$33=$E$12,BX24,IF($CC$23=0,INT(BX24-($BX$33-$E$12)),BX24)))</f>
        <v>0</v>
      </c>
      <c r="CD24" s="112">
        <f t="shared" ref="CD24:CD32" si="27">SUM(CA24:CC24)</f>
        <v>13900</v>
      </c>
      <c r="CF24" s="6" t="s">
        <v>53</v>
      </c>
      <c r="CG24" s="238" t="s">
        <v>54</v>
      </c>
      <c r="CH24" s="239"/>
      <c r="CI24" s="239"/>
      <c r="CJ24" s="240"/>
      <c r="CK24" s="7" t="str">
        <f>IF(AND($AG$23=0,SUM($AG$24:$AG$32)&gt;0),"○","")</f>
        <v/>
      </c>
      <c r="CL24" s="40" t="str">
        <f>IF(OR($CM24=TRUE,$CK24=""),"","［加入者は№1から順に入力してください(月)］")</f>
        <v/>
      </c>
      <c r="CM24" s="100" t="b">
        <v>0</v>
      </c>
    </row>
    <row r="25" spans="1:91" ht="19.95" customHeight="1">
      <c r="A25" s="14">
        <v>3</v>
      </c>
      <c r="B25" s="55"/>
      <c r="C25" s="13"/>
      <c r="D25" s="12"/>
      <c r="E25" s="19"/>
      <c r="F25" s="13"/>
      <c r="G25" s="12"/>
      <c r="H25" s="19"/>
      <c r="I25" s="48"/>
      <c r="J25" s="296"/>
      <c r="K25" s="299"/>
      <c r="L25" s="48"/>
      <c r="M25" s="51"/>
      <c r="N25" s="37">
        <f t="shared" si="0"/>
        <v>0</v>
      </c>
      <c r="O25" s="8">
        <f t="shared" si="0"/>
        <v>0</v>
      </c>
      <c r="P25" s="8">
        <f t="shared" si="1"/>
        <v>0</v>
      </c>
      <c r="Q25" s="6">
        <f t="shared" si="13"/>
        <v>0</v>
      </c>
      <c r="S25" s="33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57"/>
      <c r="AE25" s="6">
        <f t="shared" si="14"/>
        <v>0</v>
      </c>
      <c r="AF25" s="14">
        <f>SUM(AI25,AK25)</f>
        <v>0</v>
      </c>
      <c r="AG25" s="90">
        <f t="shared" si="15"/>
        <v>0</v>
      </c>
      <c r="AH25" s="6">
        <f t="shared" si="16"/>
        <v>0</v>
      </c>
      <c r="AI25" s="6">
        <f t="shared" si="17"/>
        <v>0</v>
      </c>
      <c r="AJ25" s="6">
        <f t="shared" si="18"/>
        <v>0</v>
      </c>
      <c r="AK25" s="91">
        <f t="shared" si="19"/>
        <v>0</v>
      </c>
      <c r="AL25" s="3"/>
      <c r="AM25" s="8">
        <f t="shared" si="3"/>
        <v>0</v>
      </c>
      <c r="AN25" s="8">
        <f t="shared" si="4"/>
        <v>0</v>
      </c>
      <c r="AO25" s="8">
        <f t="shared" si="4"/>
        <v>0</v>
      </c>
      <c r="AQ25" s="8">
        <f t="shared" si="5"/>
        <v>0</v>
      </c>
      <c r="AR25" s="8">
        <f t="shared" si="6"/>
        <v>0</v>
      </c>
      <c r="AS25" s="8">
        <f t="shared" si="7"/>
        <v>0</v>
      </c>
      <c r="AU25" s="26" t="b">
        <f>IF(S25&lt;&gt;"",$C$17/AU$34/12*IF(AND($J$23="○",$K$23="",COUNTIF($AU$34:AU$34,1)&lt;&gt;0),1/2,IF(AND($J$23="",$K$23="○",COUNTIF($AU$34:AU$34,1)&lt;&gt;0),3/4,1)))</f>
        <v>0</v>
      </c>
      <c r="AV25" s="26" t="b">
        <f>IF(T25&lt;&gt;"",$C$17/AV$34/12*IF(AND($J$23="○",$K$23="",COUNTIF($AU$34:AV$34,1)&lt;&gt;0),1/2,IF(AND($J$23="",$K$23="○",COUNTIF($AU$34:AV$34,1)&lt;&gt;0),3/4,1)))</f>
        <v>0</v>
      </c>
      <c r="AW25" s="26" t="b">
        <f>IF(U25&lt;&gt;"",$C$17/AW$34/12*IF(AND($J$23="○",$K$23="",COUNTIF($AU$34:AW$34,1)&lt;&gt;0),1/2,IF(AND($J$23="",$K$23="○",COUNTIF($AU$34:AW$34,1)&lt;&gt;0),3/4,1)))</f>
        <v>0</v>
      </c>
      <c r="AX25" s="26" t="b">
        <f>IF(V25&lt;&gt;"",$C$17/AX$34/12*IF(AND($J$23="○",$K$23="",COUNTIF($AU$34:AX$34,1)&lt;&gt;0),1/2,IF(AND($J$23="",$K$23="○",COUNTIF($AU$34:AX$34,1)&lt;&gt;0),3/4,1)))</f>
        <v>0</v>
      </c>
      <c r="AY25" s="26" t="b">
        <f>IF(W25&lt;&gt;"",$C$17/AY$34/12*IF(AND($J$23="○",$K$23="",COUNTIF($AU$34:AY$34,1)&lt;&gt;0),1/2,IF(AND($J$23="",$K$23="○",COUNTIF($AU$34:AY$34,1)&lt;&gt;0),3/4,1)))</f>
        <v>0</v>
      </c>
      <c r="AZ25" s="26" t="b">
        <f>IF(X25&lt;&gt;"",$C$17/AZ$34/12*IF(AND($J$23="○",$K$23="",COUNTIF($AU$34:AZ$34,1)&lt;&gt;0),1/2,IF(AND($J$23="",$K$23="○",COUNTIF($AU$34:AZ$34,1)&lt;&gt;0),3/4,1)))</f>
        <v>0</v>
      </c>
      <c r="BA25" s="26" t="b">
        <f>IF(Y25&lt;&gt;"",$C$17/BA$34/12*IF(AND($J$23="○",$K$23="",COUNTIF($AU$34:BA$34,1)&lt;&gt;0),1/2,IF(AND($J$23="",$K$23="○",COUNTIF($AU$34:BA$34,1)&lt;&gt;0),3/4,1)))</f>
        <v>0</v>
      </c>
      <c r="BB25" s="26" t="b">
        <f>IF(Z25&lt;&gt;"",$C$17/BB$34/12*IF(AND($J$23="○",$K$23="",COUNTIF($AU$34:BB$34,1)&lt;&gt;0),1/2,IF(AND($J$23="",$K$23="○",COUNTIF($AU$34:BB$34,1)&lt;&gt;0),3/4,1)))</f>
        <v>0</v>
      </c>
      <c r="BC25" s="26" t="b">
        <f>IF(AA25&lt;&gt;"",$C$17/BC$34/12*IF(AND($J$23="○",$K$23="",COUNTIF($AU$34:BC$34,1)&lt;&gt;0),1/2,IF(AND($J$23="",$K$23="○",COUNTIF($AU$34:BC$34,1)&lt;&gt;0),3/4,1)))</f>
        <v>0</v>
      </c>
      <c r="BD25" s="26" t="b">
        <f>IF(AB25&lt;&gt;"",$C$17/BD$34/12*IF(AND($J$23="○",$K$23="",COUNTIF($AU$34:BD$34,1)&lt;&gt;0),1/2,IF(AND($J$23="",$K$23="○",COUNTIF($AU$34:BD$34,1)&lt;&gt;0),3/4,1)))</f>
        <v>0</v>
      </c>
      <c r="BE25" s="26" t="b">
        <f>IF(AC25&lt;&gt;"",$C$17/BE$34/12*IF(AND($J$23="○",$K$23="",COUNTIF($AU$34:BE$34,1)&lt;&gt;0),1/2,IF(AND($J$23="",$K$23="○",COUNTIF($AU$34:BE$34,1)&lt;&gt;0),3/4,1)))</f>
        <v>0</v>
      </c>
      <c r="BF25" s="26" t="b">
        <f>IF(AD25&lt;&gt;"",$C$17/BF$34/12*IF(AND($J$23="○",$K$23="",COUNTIF($AU$34:BF$34,1)&lt;&gt;0),1/2,IF(AND($J$23="",$K$23="○",COUNTIF($AU$34:BF$34,1)&lt;&gt;0),3/4,1)))</f>
        <v>0</v>
      </c>
      <c r="BG25" s="27">
        <f t="shared" si="8"/>
        <v>0</v>
      </c>
      <c r="BI25" s="8">
        <f t="shared" si="9"/>
        <v>0</v>
      </c>
      <c r="BJ25" s="9">
        <f t="shared" si="10"/>
        <v>0</v>
      </c>
      <c r="BK25" s="9">
        <f t="shared" si="11"/>
        <v>0</v>
      </c>
      <c r="BM25" s="8">
        <f t="shared" si="12"/>
        <v>0</v>
      </c>
      <c r="BN25" s="9">
        <f t="shared" si="12"/>
        <v>0</v>
      </c>
      <c r="BO25" s="9">
        <f t="shared" si="12"/>
        <v>0</v>
      </c>
      <c r="BQ25" s="8">
        <f t="shared" si="20"/>
        <v>0</v>
      </c>
      <c r="BR25" s="8">
        <f t="shared" si="20"/>
        <v>0</v>
      </c>
      <c r="BS25" s="8">
        <f t="shared" si="20"/>
        <v>0</v>
      </c>
      <c r="BT25" s="8">
        <f t="shared" si="21"/>
        <v>0</v>
      </c>
      <c r="BV25" s="8">
        <f t="shared" si="22"/>
        <v>0</v>
      </c>
      <c r="BW25" s="8">
        <f t="shared" si="23"/>
        <v>0</v>
      </c>
      <c r="BX25" s="8">
        <f t="shared" si="23"/>
        <v>0</v>
      </c>
      <c r="BY25" s="8">
        <f t="shared" si="24"/>
        <v>0</v>
      </c>
      <c r="BZ25" s="47"/>
      <c r="CA25" s="110">
        <f t="shared" si="25"/>
        <v>0</v>
      </c>
      <c r="CB25" s="86">
        <f t="shared" si="25"/>
        <v>0</v>
      </c>
      <c r="CC25" s="111">
        <f t="shared" si="26"/>
        <v>0</v>
      </c>
      <c r="CD25" s="112">
        <f t="shared" si="27"/>
        <v>0</v>
      </c>
      <c r="CF25" s="6" t="s">
        <v>33</v>
      </c>
      <c r="CG25" s="238" t="s">
        <v>40</v>
      </c>
      <c r="CH25" s="239"/>
      <c r="CI25" s="239"/>
      <c r="CJ25" s="240"/>
      <c r="CK25" s="7" t="str">
        <f>IF(OR($Q$33=1,$AG$33=1),"○","")</f>
        <v/>
      </c>
      <c r="CL25" s="40" t="str">
        <f>IF(OR($CM25=TRUE,$CK25=""),"","［加入者が1名しか入力されていません］")</f>
        <v/>
      </c>
      <c r="CM25" s="100" t="b">
        <v>0</v>
      </c>
    </row>
    <row r="26" spans="1:91" ht="19.95" customHeight="1">
      <c r="A26" s="14">
        <v>4</v>
      </c>
      <c r="B26" s="55"/>
      <c r="C26" s="13"/>
      <c r="D26" s="12"/>
      <c r="E26" s="19"/>
      <c r="F26" s="13"/>
      <c r="G26" s="12"/>
      <c r="H26" s="19"/>
      <c r="I26" s="48"/>
      <c r="J26" s="296"/>
      <c r="K26" s="299"/>
      <c r="L26" s="48"/>
      <c r="M26" s="51"/>
      <c r="N26" s="37">
        <f t="shared" si="0"/>
        <v>0</v>
      </c>
      <c r="O26" s="8">
        <f t="shared" si="0"/>
        <v>0</v>
      </c>
      <c r="P26" s="8">
        <f t="shared" si="1"/>
        <v>0</v>
      </c>
      <c r="Q26" s="6">
        <f t="shared" si="13"/>
        <v>0</v>
      </c>
      <c r="S26" s="33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57"/>
      <c r="AE26" s="6">
        <f t="shared" si="14"/>
        <v>0</v>
      </c>
      <c r="AF26" s="14">
        <f t="shared" ref="AF26:AF32" si="28">SUM(AI26,AK26)</f>
        <v>0</v>
      </c>
      <c r="AG26" s="90">
        <f t="shared" si="15"/>
        <v>0</v>
      </c>
      <c r="AH26" s="6">
        <f t="shared" si="16"/>
        <v>0</v>
      </c>
      <c r="AI26" s="6">
        <f t="shared" si="17"/>
        <v>0</v>
      </c>
      <c r="AJ26" s="6">
        <f t="shared" si="18"/>
        <v>0</v>
      </c>
      <c r="AK26" s="91">
        <f t="shared" si="19"/>
        <v>0</v>
      </c>
      <c r="AL26" s="3"/>
      <c r="AM26" s="8">
        <f t="shared" si="3"/>
        <v>0</v>
      </c>
      <c r="AN26" s="8">
        <f t="shared" si="4"/>
        <v>0</v>
      </c>
      <c r="AO26" s="8">
        <f t="shared" si="4"/>
        <v>0</v>
      </c>
      <c r="AQ26" s="8">
        <f t="shared" si="5"/>
        <v>0</v>
      </c>
      <c r="AR26" s="8">
        <f t="shared" si="6"/>
        <v>0</v>
      </c>
      <c r="AS26" s="8">
        <f t="shared" si="7"/>
        <v>0</v>
      </c>
      <c r="AU26" s="26" t="b">
        <f>IF(S26&lt;&gt;"",$C$17/AU$34/12*IF(AND($J$23="○",$K$23="",COUNTIF($AU$34:AU$34,1)&lt;&gt;0),1/2,IF(AND($J$23="",$K$23="○",COUNTIF($AU$34:AU$34,1)&lt;&gt;0),3/4,1)))</f>
        <v>0</v>
      </c>
      <c r="AV26" s="26" t="b">
        <f>IF(T26&lt;&gt;"",$C$17/AV$34/12*IF(AND($J$23="○",$K$23="",COUNTIF($AU$34:AV$34,1)&lt;&gt;0),1/2,IF(AND($J$23="",$K$23="○",COUNTIF($AU$34:AV$34,1)&lt;&gt;0),3/4,1)))</f>
        <v>0</v>
      </c>
      <c r="AW26" s="26" t="b">
        <f>IF(U26&lt;&gt;"",$C$17/AW$34/12*IF(AND($J$23="○",$K$23="",COUNTIF($AU$34:AW$34,1)&lt;&gt;0),1/2,IF(AND($J$23="",$K$23="○",COUNTIF($AU$34:AW$34,1)&lt;&gt;0),3/4,1)))</f>
        <v>0</v>
      </c>
      <c r="AX26" s="26" t="b">
        <f>IF(V26&lt;&gt;"",$C$17/AX$34/12*IF(AND($J$23="○",$K$23="",COUNTIF($AU$34:AX$34,1)&lt;&gt;0),1/2,IF(AND($J$23="",$K$23="○",COUNTIF($AU$34:AX$34,1)&lt;&gt;0),3/4,1)))</f>
        <v>0</v>
      </c>
      <c r="AY26" s="26" t="b">
        <f>IF(W26&lt;&gt;"",$C$17/AY$34/12*IF(AND($J$23="○",$K$23="",COUNTIF($AU$34:AY$34,1)&lt;&gt;0),1/2,IF(AND($J$23="",$K$23="○",COUNTIF($AU$34:AY$34,1)&lt;&gt;0),3/4,1)))</f>
        <v>0</v>
      </c>
      <c r="AZ26" s="26" t="b">
        <f>IF(X26&lt;&gt;"",$C$17/AZ$34/12*IF(AND($J$23="○",$K$23="",COUNTIF($AU$34:AZ$34,1)&lt;&gt;0),1/2,IF(AND($J$23="",$K$23="○",COUNTIF($AU$34:AZ$34,1)&lt;&gt;0),3/4,1)))</f>
        <v>0</v>
      </c>
      <c r="BA26" s="26" t="b">
        <f>IF(Y26&lt;&gt;"",$C$17/BA$34/12*IF(AND($J$23="○",$K$23="",COUNTIF($AU$34:BA$34,1)&lt;&gt;0),1/2,IF(AND($J$23="",$K$23="○",COUNTIF($AU$34:BA$34,1)&lt;&gt;0),3/4,1)))</f>
        <v>0</v>
      </c>
      <c r="BB26" s="26" t="b">
        <f>IF(Z26&lt;&gt;"",$C$17/BB$34/12*IF(AND($J$23="○",$K$23="",COUNTIF($AU$34:BB$34,1)&lt;&gt;0),1/2,IF(AND($J$23="",$K$23="○",COUNTIF($AU$34:BB$34,1)&lt;&gt;0),3/4,1)))</f>
        <v>0</v>
      </c>
      <c r="BC26" s="26" t="b">
        <f>IF(AA26&lt;&gt;"",$C$17/BC$34/12*IF(AND($J$23="○",$K$23="",COUNTIF($AU$34:BC$34,1)&lt;&gt;0),1/2,IF(AND($J$23="",$K$23="○",COUNTIF($AU$34:BC$34,1)&lt;&gt;0),3/4,1)))</f>
        <v>0</v>
      </c>
      <c r="BD26" s="26" t="b">
        <f>IF(AB26&lt;&gt;"",$C$17/BD$34/12*IF(AND($J$23="○",$K$23="",COUNTIF($AU$34:BD$34,1)&lt;&gt;0),1/2,IF(AND($J$23="",$K$23="○",COUNTIF($AU$34:BD$34,1)&lt;&gt;0),3/4,1)))</f>
        <v>0</v>
      </c>
      <c r="BE26" s="26" t="b">
        <f>IF(AC26&lt;&gt;"",$C$17/BE$34/12*IF(AND($J$23="○",$K$23="",COUNTIF($AU$34:BE$34,1)&lt;&gt;0),1/2,IF(AND($J$23="",$K$23="○",COUNTIF($AU$34:BE$34,1)&lt;&gt;0),3/4,1)))</f>
        <v>0</v>
      </c>
      <c r="BF26" s="26" t="b">
        <f>IF(AD26&lt;&gt;"",$C$17/BF$34/12*IF(AND($J$23="○",$K$23="",COUNTIF($AU$34:BF$34,1)&lt;&gt;0),1/2,IF(AND($J$23="",$K$23="○",COUNTIF($AU$34:BF$34,1)&lt;&gt;0),3/4,1)))</f>
        <v>0</v>
      </c>
      <c r="BG26" s="27">
        <f t="shared" si="8"/>
        <v>0</v>
      </c>
      <c r="BI26" s="8">
        <f t="shared" si="9"/>
        <v>0</v>
      </c>
      <c r="BJ26" s="9">
        <f t="shared" si="10"/>
        <v>0</v>
      </c>
      <c r="BK26" s="9">
        <f t="shared" si="11"/>
        <v>0</v>
      </c>
      <c r="BM26" s="8">
        <f t="shared" si="12"/>
        <v>0</v>
      </c>
      <c r="BN26" s="9">
        <f t="shared" si="12"/>
        <v>0</v>
      </c>
      <c r="BO26" s="9">
        <f t="shared" si="12"/>
        <v>0</v>
      </c>
      <c r="BQ26" s="8">
        <f t="shared" si="20"/>
        <v>0</v>
      </c>
      <c r="BR26" s="8">
        <f t="shared" si="20"/>
        <v>0</v>
      </c>
      <c r="BS26" s="8">
        <f t="shared" si="20"/>
        <v>0</v>
      </c>
      <c r="BT26" s="8">
        <f t="shared" si="21"/>
        <v>0</v>
      </c>
      <c r="BV26" s="8">
        <f t="shared" si="22"/>
        <v>0</v>
      </c>
      <c r="BW26" s="8">
        <f t="shared" si="23"/>
        <v>0</v>
      </c>
      <c r="BX26" s="8">
        <f t="shared" si="23"/>
        <v>0</v>
      </c>
      <c r="BY26" s="8">
        <f t="shared" si="24"/>
        <v>0</v>
      </c>
      <c r="BZ26" s="47"/>
      <c r="CA26" s="110">
        <f t="shared" si="25"/>
        <v>0</v>
      </c>
      <c r="CB26" s="86">
        <f t="shared" si="25"/>
        <v>0</v>
      </c>
      <c r="CC26" s="111">
        <f t="shared" si="26"/>
        <v>0</v>
      </c>
      <c r="CD26" s="112">
        <f t="shared" si="27"/>
        <v>0</v>
      </c>
      <c r="CF26" s="6" t="s">
        <v>34</v>
      </c>
      <c r="CG26" s="238" t="s">
        <v>36</v>
      </c>
      <c r="CH26" s="239"/>
      <c r="CI26" s="239"/>
      <c r="CJ26" s="240"/>
      <c r="CK26" s="7" t="str">
        <f>IF(OR(AND(COUNTA($C$23:$H$23)&lt;&gt;0,COUNTA($S$23:$AD$23)=0),AND(COUNTA($C$24:$H$24)&lt;&gt;0,COUNTA($S$24:$AD$24)=0),AND(COUNTA($C$25:$H$25)&lt;&gt;0,COUNTA($S$25:$AD$25)=0),AND(COUNTA($C$26:$H$26)&lt;&gt;0,COUNTA($S$26:$AD$26)=0),AND(COUNTA($C$27:$H$27)&lt;&gt;0,COUNTA($S$27:$AD$27)=0),AND(COUNTA($C$28:$H$28)&lt;&gt;0,COUNTA($S$28:$AD$28)=0),AND(COUNTA($C$29:$H$29)&lt;&gt;0,COUNTA($S$29:$AD$29)=0),AND(COUNTA($C$30:$H$30)&lt;&gt;0,COUNTA($S$30:$AD$30)=0),AND(COUNTA($C$31:$H$31)&lt;&gt;0,COUNTA($S$31:$AD$31)=0),AND(COUNTA($C$32:$H$32)&lt;&gt;0,COUNTA($S$32:$AD$32)=0),),"○","")</f>
        <v/>
      </c>
      <c r="CL26" s="40" t="str">
        <f>IF(OR($CM26=TRUE,$CK26=""),"","［加入月数(個人別)が入力されていない加入者がいます］")</f>
        <v/>
      </c>
      <c r="CM26" s="100" t="b">
        <v>0</v>
      </c>
    </row>
    <row r="27" spans="1:91" ht="19.95" customHeight="1">
      <c r="A27" s="14">
        <v>5</v>
      </c>
      <c r="B27" s="55"/>
      <c r="C27" s="13"/>
      <c r="D27" s="12"/>
      <c r="E27" s="19"/>
      <c r="F27" s="13"/>
      <c r="G27" s="12"/>
      <c r="H27" s="19"/>
      <c r="I27" s="48"/>
      <c r="J27" s="296"/>
      <c r="K27" s="299"/>
      <c r="L27" s="48"/>
      <c r="M27" s="51"/>
      <c r="N27" s="37">
        <f t="shared" si="0"/>
        <v>0</v>
      </c>
      <c r="O27" s="8">
        <f t="shared" si="0"/>
        <v>0</v>
      </c>
      <c r="P27" s="8">
        <f t="shared" si="1"/>
        <v>0</v>
      </c>
      <c r="Q27" s="6">
        <f t="shared" si="13"/>
        <v>0</v>
      </c>
      <c r="S27" s="33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57"/>
      <c r="AE27" s="6">
        <f t="shared" si="14"/>
        <v>0</v>
      </c>
      <c r="AF27" s="14">
        <f t="shared" si="28"/>
        <v>0</v>
      </c>
      <c r="AG27" s="90">
        <f t="shared" si="15"/>
        <v>0</v>
      </c>
      <c r="AH27" s="6">
        <f t="shared" si="16"/>
        <v>0</v>
      </c>
      <c r="AI27" s="6">
        <f t="shared" si="17"/>
        <v>0</v>
      </c>
      <c r="AJ27" s="6">
        <f t="shared" si="18"/>
        <v>0</v>
      </c>
      <c r="AK27" s="91">
        <f t="shared" si="19"/>
        <v>0</v>
      </c>
      <c r="AL27" s="3"/>
      <c r="AM27" s="8">
        <f t="shared" si="3"/>
        <v>0</v>
      </c>
      <c r="AN27" s="8">
        <f t="shared" si="4"/>
        <v>0</v>
      </c>
      <c r="AO27" s="8">
        <f t="shared" si="4"/>
        <v>0</v>
      </c>
      <c r="AQ27" s="8">
        <f t="shared" si="5"/>
        <v>0</v>
      </c>
      <c r="AR27" s="8">
        <f t="shared" si="6"/>
        <v>0</v>
      </c>
      <c r="AS27" s="8">
        <f t="shared" si="7"/>
        <v>0</v>
      </c>
      <c r="AU27" s="26" t="b">
        <f>IF(S27&lt;&gt;"",$C$17/AU$34/12*IF(AND($J$23="○",$K$23="",COUNTIF($AU$34:AU$34,1)&lt;&gt;0),1/2,IF(AND($J$23="",$K$23="○",COUNTIF($AU$34:AU$34,1)&lt;&gt;0),3/4,1)))</f>
        <v>0</v>
      </c>
      <c r="AV27" s="26" t="b">
        <f>IF(T27&lt;&gt;"",$C$17/AV$34/12*IF(AND($J$23="○",$K$23="",COUNTIF($AU$34:AV$34,1)&lt;&gt;0),1/2,IF(AND($J$23="",$K$23="○",COUNTIF($AU$34:AV$34,1)&lt;&gt;0),3/4,1)))</f>
        <v>0</v>
      </c>
      <c r="AW27" s="26" t="b">
        <f>IF(U27&lt;&gt;"",$C$17/AW$34/12*IF(AND($J$23="○",$K$23="",COUNTIF($AU$34:AW$34,1)&lt;&gt;0),1/2,IF(AND($J$23="",$K$23="○",COUNTIF($AU$34:AW$34,1)&lt;&gt;0),3/4,1)))</f>
        <v>0</v>
      </c>
      <c r="AX27" s="26" t="b">
        <f>IF(V27&lt;&gt;"",$C$17/AX$34/12*IF(AND($J$23="○",$K$23="",COUNTIF($AU$34:AX$34,1)&lt;&gt;0),1/2,IF(AND($J$23="",$K$23="○",COUNTIF($AU$34:AX$34,1)&lt;&gt;0),3/4,1)))</f>
        <v>0</v>
      </c>
      <c r="AY27" s="26" t="b">
        <f>IF(W27&lt;&gt;"",$C$17/AY$34/12*IF(AND($J$23="○",$K$23="",COUNTIF($AU$34:AY$34,1)&lt;&gt;0),1/2,IF(AND($J$23="",$K$23="○",COUNTIF($AU$34:AY$34,1)&lt;&gt;0),3/4,1)))</f>
        <v>0</v>
      </c>
      <c r="AZ27" s="26" t="b">
        <f>IF(X27&lt;&gt;"",$C$17/AZ$34/12*IF(AND($J$23="○",$K$23="",COUNTIF($AU$34:AZ$34,1)&lt;&gt;0),1/2,IF(AND($J$23="",$K$23="○",COUNTIF($AU$34:AZ$34,1)&lt;&gt;0),3/4,1)))</f>
        <v>0</v>
      </c>
      <c r="BA27" s="26" t="b">
        <f>IF(Y27&lt;&gt;"",$C$17/BA$34/12*IF(AND($J$23="○",$K$23="",COUNTIF($AU$34:BA$34,1)&lt;&gt;0),1/2,IF(AND($J$23="",$K$23="○",COUNTIF($AU$34:BA$34,1)&lt;&gt;0),3/4,1)))</f>
        <v>0</v>
      </c>
      <c r="BB27" s="26" t="b">
        <f>IF(Z27&lt;&gt;"",$C$17/BB$34/12*IF(AND($J$23="○",$K$23="",COUNTIF($AU$34:BB$34,1)&lt;&gt;0),1/2,IF(AND($J$23="",$K$23="○",COUNTIF($AU$34:BB$34,1)&lt;&gt;0),3/4,1)))</f>
        <v>0</v>
      </c>
      <c r="BC27" s="26" t="b">
        <f>IF(AA27&lt;&gt;"",$C$17/BC$34/12*IF(AND($J$23="○",$K$23="",COUNTIF($AU$34:BC$34,1)&lt;&gt;0),1/2,IF(AND($J$23="",$K$23="○",COUNTIF($AU$34:BC$34,1)&lt;&gt;0),3/4,1)))</f>
        <v>0</v>
      </c>
      <c r="BD27" s="26" t="b">
        <f>IF(AB27&lt;&gt;"",$C$17/BD$34/12*IF(AND($J$23="○",$K$23="",COUNTIF($AU$34:BD$34,1)&lt;&gt;0),1/2,IF(AND($J$23="",$K$23="○",COUNTIF($AU$34:BD$34,1)&lt;&gt;0),3/4,1)))</f>
        <v>0</v>
      </c>
      <c r="BE27" s="26" t="b">
        <f>IF(AC27&lt;&gt;"",$C$17/BE$34/12*IF(AND($J$23="○",$K$23="",COUNTIF($AU$34:BE$34,1)&lt;&gt;0),1/2,IF(AND($J$23="",$K$23="○",COUNTIF($AU$34:BE$34,1)&lt;&gt;0),3/4,1)))</f>
        <v>0</v>
      </c>
      <c r="BF27" s="26" t="b">
        <f>IF(AD27&lt;&gt;"",$C$17/BF$34/12*IF(AND($J$23="○",$K$23="",COUNTIF($AU$34:BF$34,1)&lt;&gt;0),1/2,IF(AND($J$23="",$K$23="○",COUNTIF($AU$34:BF$34,1)&lt;&gt;0),3/4,1)))</f>
        <v>0</v>
      </c>
      <c r="BG27" s="27">
        <f t="shared" si="8"/>
        <v>0</v>
      </c>
      <c r="BI27" s="8">
        <f t="shared" si="9"/>
        <v>0</v>
      </c>
      <c r="BJ27" s="9">
        <f t="shared" si="10"/>
        <v>0</v>
      </c>
      <c r="BK27" s="9">
        <f t="shared" si="11"/>
        <v>0</v>
      </c>
      <c r="BM27" s="8">
        <f t="shared" si="12"/>
        <v>0</v>
      </c>
      <c r="BN27" s="9">
        <f t="shared" si="12"/>
        <v>0</v>
      </c>
      <c r="BO27" s="9">
        <f t="shared" si="12"/>
        <v>0</v>
      </c>
      <c r="BQ27" s="8">
        <f t="shared" si="20"/>
        <v>0</v>
      </c>
      <c r="BR27" s="8">
        <f t="shared" si="20"/>
        <v>0</v>
      </c>
      <c r="BS27" s="8">
        <f t="shared" si="20"/>
        <v>0</v>
      </c>
      <c r="BT27" s="8">
        <f t="shared" si="21"/>
        <v>0</v>
      </c>
      <c r="BV27" s="8">
        <f t="shared" si="22"/>
        <v>0</v>
      </c>
      <c r="BW27" s="8">
        <f t="shared" si="23"/>
        <v>0</v>
      </c>
      <c r="BX27" s="8">
        <f t="shared" si="23"/>
        <v>0</v>
      </c>
      <c r="BY27" s="8">
        <f t="shared" si="24"/>
        <v>0</v>
      </c>
      <c r="BZ27" s="47"/>
      <c r="CA27" s="110">
        <f t="shared" si="25"/>
        <v>0</v>
      </c>
      <c r="CB27" s="86">
        <f t="shared" si="25"/>
        <v>0</v>
      </c>
      <c r="CC27" s="111">
        <f t="shared" si="26"/>
        <v>0</v>
      </c>
      <c r="CD27" s="112">
        <f t="shared" si="27"/>
        <v>0</v>
      </c>
      <c r="CF27" s="6" t="s">
        <v>37</v>
      </c>
      <c r="CG27" s="238" t="s">
        <v>44</v>
      </c>
      <c r="CH27" s="239"/>
      <c r="CI27" s="239"/>
      <c r="CJ27" s="240"/>
      <c r="CK27" s="7" t="str" cm="1">
        <f t="array" ref="CK27">IF(OR(AND($C$23:$H$23="",COUNTA($S$23:$AD$23)&lt;&gt;0),AND($C$24:$H$24="",COUNTA($S$24:$AD$24)&lt;&gt;0),AND($C$25:$H$25="",COUNTA($S$25:$AD$25)&lt;&gt;0),AND($C$26:$H$26="",COUNTA($S$26:$AD$26)&lt;&gt;0),AND($C$27:$H$27="",COUNTA($S$27:$AD$27)&lt;&gt;0),AND($C$28:$H$28="",COUNTA($S$28:$AD$28)&lt;&gt;0),AND($C$29:$H$29="",COUNTA($S$29:$AD$29)&lt;&gt;0),AND($C$30:$H$30="",COUNTA($S$30:$AD$30)&lt;&gt;0),AND($C$31:$H$31="",COUNTA($S$31:$AD$31)&lt;&gt;0),AND($C$32:$H$32="",COUNTA($S$32:$AD$32)&lt;&gt;0)),"○","")</f>
        <v/>
      </c>
      <c r="CL27" s="40" t="str">
        <f>IF(OR($CM27=TRUE,$CK27=""),"","［保険料が入力されていない加入者がいます］")</f>
        <v/>
      </c>
      <c r="CM27" s="100" t="b">
        <v>0</v>
      </c>
    </row>
    <row r="28" spans="1:91" ht="19.95" customHeight="1">
      <c r="A28" s="14">
        <v>6</v>
      </c>
      <c r="B28" s="55"/>
      <c r="C28" s="13"/>
      <c r="D28" s="12"/>
      <c r="E28" s="19"/>
      <c r="F28" s="13"/>
      <c r="G28" s="12"/>
      <c r="H28" s="19"/>
      <c r="I28" s="48"/>
      <c r="J28" s="296"/>
      <c r="K28" s="299"/>
      <c r="L28" s="48"/>
      <c r="M28" s="51"/>
      <c r="N28" s="37">
        <f t="shared" si="0"/>
        <v>0</v>
      </c>
      <c r="O28" s="8">
        <f t="shared" si="0"/>
        <v>0</v>
      </c>
      <c r="P28" s="8">
        <f t="shared" si="1"/>
        <v>0</v>
      </c>
      <c r="Q28" s="6">
        <f t="shared" si="13"/>
        <v>0</v>
      </c>
      <c r="S28" s="33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57"/>
      <c r="AE28" s="6">
        <f t="shared" si="14"/>
        <v>0</v>
      </c>
      <c r="AF28" s="14">
        <f t="shared" si="28"/>
        <v>0</v>
      </c>
      <c r="AG28" s="90">
        <f t="shared" si="15"/>
        <v>0</v>
      </c>
      <c r="AH28" s="6">
        <f t="shared" si="16"/>
        <v>0</v>
      </c>
      <c r="AI28" s="6">
        <f t="shared" si="17"/>
        <v>0</v>
      </c>
      <c r="AJ28" s="6">
        <f t="shared" si="18"/>
        <v>0</v>
      </c>
      <c r="AK28" s="91">
        <f t="shared" si="19"/>
        <v>0</v>
      </c>
      <c r="AL28" s="3"/>
      <c r="AM28" s="8">
        <f t="shared" si="3"/>
        <v>0</v>
      </c>
      <c r="AN28" s="8">
        <f t="shared" si="4"/>
        <v>0</v>
      </c>
      <c r="AO28" s="8">
        <f t="shared" si="4"/>
        <v>0</v>
      </c>
      <c r="AQ28" s="8">
        <f t="shared" si="5"/>
        <v>0</v>
      </c>
      <c r="AR28" s="8">
        <f t="shared" si="6"/>
        <v>0</v>
      </c>
      <c r="AS28" s="8">
        <f t="shared" si="7"/>
        <v>0</v>
      </c>
      <c r="AU28" s="26" t="b">
        <f>IF(S28&lt;&gt;"",$C$17/AU$34/12*IF(AND($J$23="○",$K$23="",COUNTIF($AU$34:AU$34,1)&lt;&gt;0),1/2,IF(AND($J$23="",$K$23="○",COUNTIF($AU$34:AU$34,1)&lt;&gt;0),3/4,1)))</f>
        <v>0</v>
      </c>
      <c r="AV28" s="26" t="b">
        <f>IF(T28&lt;&gt;"",$C$17/AV$34/12*IF(AND($J$23="○",$K$23="",COUNTIF($AU$34:AV$34,1)&lt;&gt;0),1/2,IF(AND($J$23="",$K$23="○",COUNTIF($AU$34:AV$34,1)&lt;&gt;0),3/4,1)))</f>
        <v>0</v>
      </c>
      <c r="AW28" s="26" t="b">
        <f>IF(U28&lt;&gt;"",$C$17/AW$34/12*IF(AND($J$23="○",$K$23="",COUNTIF($AU$34:AW$34,1)&lt;&gt;0),1/2,IF(AND($J$23="",$K$23="○",COUNTIF($AU$34:AW$34,1)&lt;&gt;0),3/4,1)))</f>
        <v>0</v>
      </c>
      <c r="AX28" s="26" t="b">
        <f>IF(V28&lt;&gt;"",$C$17/AX$34/12*IF(AND($J$23="○",$K$23="",COUNTIF($AU$34:AX$34,1)&lt;&gt;0),1/2,IF(AND($J$23="",$K$23="○",COUNTIF($AU$34:AX$34,1)&lt;&gt;0),3/4,1)))</f>
        <v>0</v>
      </c>
      <c r="AY28" s="26" t="b">
        <f>IF(W28&lt;&gt;"",$C$17/AY$34/12*IF(AND($J$23="○",$K$23="",COUNTIF($AU$34:AY$34,1)&lt;&gt;0),1/2,IF(AND($J$23="",$K$23="○",COUNTIF($AU$34:AY$34,1)&lt;&gt;0),3/4,1)))</f>
        <v>0</v>
      </c>
      <c r="AZ28" s="26" t="b">
        <f>IF(X28&lt;&gt;"",$C$17/AZ$34/12*IF(AND($J$23="○",$K$23="",COUNTIF($AU$34:AZ$34,1)&lt;&gt;0),1/2,IF(AND($J$23="",$K$23="○",COUNTIF($AU$34:AZ$34,1)&lt;&gt;0),3/4,1)))</f>
        <v>0</v>
      </c>
      <c r="BA28" s="26" t="b">
        <f>IF(Y28&lt;&gt;"",$C$17/BA$34/12*IF(AND($J$23="○",$K$23="",COUNTIF($AU$34:BA$34,1)&lt;&gt;0),1/2,IF(AND($J$23="",$K$23="○",COUNTIF($AU$34:BA$34,1)&lt;&gt;0),3/4,1)))</f>
        <v>0</v>
      </c>
      <c r="BB28" s="26" t="b">
        <f>IF(Z28&lt;&gt;"",$C$17/BB$34/12*IF(AND($J$23="○",$K$23="",COUNTIF($AU$34:BB$34,1)&lt;&gt;0),1/2,IF(AND($J$23="",$K$23="○",COUNTIF($AU$34:BB$34,1)&lt;&gt;0),3/4,1)))</f>
        <v>0</v>
      </c>
      <c r="BC28" s="26" t="b">
        <f>IF(AA28&lt;&gt;"",$C$17/BC$34/12*IF(AND($J$23="○",$K$23="",COUNTIF($AU$34:BC$34,1)&lt;&gt;0),1/2,IF(AND($J$23="",$K$23="○",COUNTIF($AU$34:BC$34,1)&lt;&gt;0),3/4,1)))</f>
        <v>0</v>
      </c>
      <c r="BD28" s="26" t="b">
        <f>IF(AB28&lt;&gt;"",$C$17/BD$34/12*IF(AND($J$23="○",$K$23="",COUNTIF($AU$34:BD$34,1)&lt;&gt;0),1/2,IF(AND($J$23="",$K$23="○",COUNTIF($AU$34:BD$34,1)&lt;&gt;0),3/4,1)))</f>
        <v>0</v>
      </c>
      <c r="BE28" s="26" t="b">
        <f>IF(AC28&lt;&gt;"",$C$17/BE$34/12*IF(AND($J$23="○",$K$23="",COUNTIF($AU$34:BE$34,1)&lt;&gt;0),1/2,IF(AND($J$23="",$K$23="○",COUNTIF($AU$34:BE$34,1)&lt;&gt;0),3/4,1)))</f>
        <v>0</v>
      </c>
      <c r="BF28" s="26" t="b">
        <f>IF(AD28&lt;&gt;"",$C$17/BF$34/12*IF(AND($J$23="○",$K$23="",COUNTIF($AU$34:BF$34,1)&lt;&gt;0),1/2,IF(AND($J$23="",$K$23="○",COUNTIF($AU$34:BF$34,1)&lt;&gt;0),3/4,1)))</f>
        <v>0</v>
      </c>
      <c r="BG28" s="27">
        <f t="shared" si="8"/>
        <v>0</v>
      </c>
      <c r="BI28" s="8">
        <f t="shared" si="9"/>
        <v>0</v>
      </c>
      <c r="BJ28" s="9">
        <f t="shared" si="10"/>
        <v>0</v>
      </c>
      <c r="BK28" s="9">
        <f t="shared" si="11"/>
        <v>0</v>
      </c>
      <c r="BM28" s="8">
        <f t="shared" si="12"/>
        <v>0</v>
      </c>
      <c r="BN28" s="9">
        <f t="shared" si="12"/>
        <v>0</v>
      </c>
      <c r="BO28" s="9">
        <f t="shared" si="12"/>
        <v>0</v>
      </c>
      <c r="BQ28" s="8">
        <f t="shared" si="20"/>
        <v>0</v>
      </c>
      <c r="BR28" s="8">
        <f t="shared" si="20"/>
        <v>0</v>
      </c>
      <c r="BS28" s="8">
        <f t="shared" si="20"/>
        <v>0</v>
      </c>
      <c r="BT28" s="8">
        <f t="shared" si="21"/>
        <v>0</v>
      </c>
      <c r="BV28" s="8">
        <f t="shared" si="22"/>
        <v>0</v>
      </c>
      <c r="BW28" s="8">
        <f t="shared" si="23"/>
        <v>0</v>
      </c>
      <c r="BX28" s="8">
        <f t="shared" si="23"/>
        <v>0</v>
      </c>
      <c r="BY28" s="8">
        <f t="shared" si="24"/>
        <v>0</v>
      </c>
      <c r="BZ28" s="47"/>
      <c r="CA28" s="110">
        <f t="shared" si="25"/>
        <v>0</v>
      </c>
      <c r="CB28" s="86">
        <f t="shared" si="25"/>
        <v>0</v>
      </c>
      <c r="CC28" s="111">
        <f t="shared" si="26"/>
        <v>0</v>
      </c>
      <c r="CD28" s="112">
        <f t="shared" si="27"/>
        <v>0</v>
      </c>
      <c r="CF28" s="6" t="s">
        <v>38</v>
      </c>
      <c r="CG28" s="238" t="s">
        <v>69</v>
      </c>
      <c r="CH28" s="239"/>
      <c r="CI28" s="239"/>
      <c r="CJ28" s="240"/>
      <c r="CK28" s="7" t="str">
        <f>IF(COUNTIF($CD$23:$CD$32,"&gt;0")=1,"○","")</f>
        <v/>
      </c>
      <c r="CL28" s="40" t="str">
        <f>IF(OR($CM28=TRUE,$CK28=""),"","［保険料が1人にしか賦課されていません］")</f>
        <v/>
      </c>
      <c r="CM28" s="100" t="b">
        <v>0</v>
      </c>
    </row>
    <row r="29" spans="1:91" ht="19.95" customHeight="1">
      <c r="A29" s="14">
        <v>7</v>
      </c>
      <c r="B29" s="55"/>
      <c r="C29" s="13"/>
      <c r="D29" s="12"/>
      <c r="E29" s="19"/>
      <c r="F29" s="13"/>
      <c r="G29" s="12"/>
      <c r="H29" s="19"/>
      <c r="I29" s="48"/>
      <c r="J29" s="296"/>
      <c r="K29" s="299"/>
      <c r="L29" s="48"/>
      <c r="M29" s="51"/>
      <c r="N29" s="37">
        <f t="shared" si="0"/>
        <v>0</v>
      </c>
      <c r="O29" s="8">
        <f t="shared" si="0"/>
        <v>0</v>
      </c>
      <c r="P29" s="8">
        <f t="shared" si="1"/>
        <v>0</v>
      </c>
      <c r="Q29" s="6">
        <f t="shared" si="13"/>
        <v>0</v>
      </c>
      <c r="S29" s="33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57"/>
      <c r="AE29" s="6">
        <f t="shared" si="14"/>
        <v>0</v>
      </c>
      <c r="AF29" s="14">
        <f t="shared" si="28"/>
        <v>0</v>
      </c>
      <c r="AG29" s="90">
        <f t="shared" si="15"/>
        <v>0</v>
      </c>
      <c r="AH29" s="6">
        <f t="shared" si="16"/>
        <v>0</v>
      </c>
      <c r="AI29" s="6">
        <f t="shared" si="17"/>
        <v>0</v>
      </c>
      <c r="AJ29" s="6">
        <f t="shared" si="18"/>
        <v>0</v>
      </c>
      <c r="AK29" s="91">
        <f t="shared" si="19"/>
        <v>0</v>
      </c>
      <c r="AL29" s="3"/>
      <c r="AM29" s="8">
        <f t="shared" si="3"/>
        <v>0</v>
      </c>
      <c r="AN29" s="8">
        <f t="shared" si="4"/>
        <v>0</v>
      </c>
      <c r="AO29" s="8">
        <f t="shared" si="4"/>
        <v>0</v>
      </c>
      <c r="AQ29" s="8">
        <f t="shared" si="5"/>
        <v>0</v>
      </c>
      <c r="AR29" s="8">
        <f t="shared" si="6"/>
        <v>0</v>
      </c>
      <c r="AS29" s="8">
        <f t="shared" si="7"/>
        <v>0</v>
      </c>
      <c r="AU29" s="26" t="b">
        <f>IF(S29&lt;&gt;"",$C$17/AU$34/12*IF(AND($J$23="○",$K$23="",COUNTIF($AU$34:AU$34,1)&lt;&gt;0),1/2,IF(AND($J$23="",$K$23="○",COUNTIF($AU$34:AU$34,1)&lt;&gt;0),3/4,1)))</f>
        <v>0</v>
      </c>
      <c r="AV29" s="26" t="b">
        <f>IF(T29&lt;&gt;"",$C$17/AV$34/12*IF(AND($J$23="○",$K$23="",COUNTIF($AU$34:AV$34,1)&lt;&gt;0),1/2,IF(AND($J$23="",$K$23="○",COUNTIF($AU$34:AV$34,1)&lt;&gt;0),3/4,1)))</f>
        <v>0</v>
      </c>
      <c r="AW29" s="26" t="b">
        <f>IF(U29&lt;&gt;"",$C$17/AW$34/12*IF(AND($J$23="○",$K$23="",COUNTIF($AU$34:AW$34,1)&lt;&gt;0),1/2,IF(AND($J$23="",$K$23="○",COUNTIF($AU$34:AW$34,1)&lt;&gt;0),3/4,1)))</f>
        <v>0</v>
      </c>
      <c r="AX29" s="26" t="b">
        <f>IF(V29&lt;&gt;"",$C$17/AX$34/12*IF(AND($J$23="○",$K$23="",COUNTIF($AU$34:AX$34,1)&lt;&gt;0),1/2,IF(AND($J$23="",$K$23="○",COUNTIF($AU$34:AX$34,1)&lt;&gt;0),3/4,1)))</f>
        <v>0</v>
      </c>
      <c r="AY29" s="26" t="b">
        <f>IF(W29&lt;&gt;"",$C$17/AY$34/12*IF(AND($J$23="○",$K$23="",COUNTIF($AU$34:AY$34,1)&lt;&gt;0),1/2,IF(AND($J$23="",$K$23="○",COUNTIF($AU$34:AY$34,1)&lt;&gt;0),3/4,1)))</f>
        <v>0</v>
      </c>
      <c r="AZ29" s="26" t="b">
        <f>IF(X29&lt;&gt;"",$C$17/AZ$34/12*IF(AND($J$23="○",$K$23="",COUNTIF($AU$34:AZ$34,1)&lt;&gt;0),1/2,IF(AND($J$23="",$K$23="○",COUNTIF($AU$34:AZ$34,1)&lt;&gt;0),3/4,1)))</f>
        <v>0</v>
      </c>
      <c r="BA29" s="26" t="b">
        <f>IF(Y29&lt;&gt;"",$C$17/BA$34/12*IF(AND($J$23="○",$K$23="",COUNTIF($AU$34:BA$34,1)&lt;&gt;0),1/2,IF(AND($J$23="",$K$23="○",COUNTIF($AU$34:BA$34,1)&lt;&gt;0),3/4,1)))</f>
        <v>0</v>
      </c>
      <c r="BB29" s="26" t="b">
        <f>IF(Z29&lt;&gt;"",$C$17/BB$34/12*IF(AND($J$23="○",$K$23="",COUNTIF($AU$34:BB$34,1)&lt;&gt;0),1/2,IF(AND($J$23="",$K$23="○",COUNTIF($AU$34:BB$34,1)&lt;&gt;0),3/4,1)))</f>
        <v>0</v>
      </c>
      <c r="BC29" s="26" t="b">
        <f>IF(AA29&lt;&gt;"",$C$17/BC$34/12*IF(AND($J$23="○",$K$23="",COUNTIF($AU$34:BC$34,1)&lt;&gt;0),1/2,IF(AND($J$23="",$K$23="○",COUNTIF($AU$34:BC$34,1)&lt;&gt;0),3/4,1)))</f>
        <v>0</v>
      </c>
      <c r="BD29" s="26" t="b">
        <f>IF(AB29&lt;&gt;"",$C$17/BD$34/12*IF(AND($J$23="○",$K$23="",COUNTIF($AU$34:BD$34,1)&lt;&gt;0),1/2,IF(AND($J$23="",$K$23="○",COUNTIF($AU$34:BD$34,1)&lt;&gt;0),3/4,1)))</f>
        <v>0</v>
      </c>
      <c r="BE29" s="26" t="b">
        <f>IF(AC29&lt;&gt;"",$C$17/BE$34/12*IF(AND($J$23="○",$K$23="",COUNTIF($AU$34:BE$34,1)&lt;&gt;0),1/2,IF(AND($J$23="",$K$23="○",COUNTIF($AU$34:BE$34,1)&lt;&gt;0),3/4,1)))</f>
        <v>0</v>
      </c>
      <c r="BF29" s="26" t="b">
        <f>IF(AD29&lt;&gt;"",$C$17/BF$34/12*IF(AND($J$23="○",$K$23="",COUNTIF($AU$34:BF$34,1)&lt;&gt;0),1/2,IF(AND($J$23="",$K$23="○",COUNTIF($AU$34:BF$34,1)&lt;&gt;0),3/4,1)))</f>
        <v>0</v>
      </c>
      <c r="BG29" s="27">
        <f t="shared" si="8"/>
        <v>0</v>
      </c>
      <c r="BI29" s="8">
        <f t="shared" si="9"/>
        <v>0</v>
      </c>
      <c r="BJ29" s="9">
        <f t="shared" si="10"/>
        <v>0</v>
      </c>
      <c r="BK29" s="9">
        <f t="shared" si="11"/>
        <v>0</v>
      </c>
      <c r="BM29" s="8">
        <f t="shared" si="12"/>
        <v>0</v>
      </c>
      <c r="BN29" s="9">
        <f t="shared" si="12"/>
        <v>0</v>
      </c>
      <c r="BO29" s="9">
        <f t="shared" si="12"/>
        <v>0</v>
      </c>
      <c r="BQ29" s="8">
        <f t="shared" si="20"/>
        <v>0</v>
      </c>
      <c r="BR29" s="8">
        <f t="shared" si="20"/>
        <v>0</v>
      </c>
      <c r="BS29" s="8">
        <f t="shared" si="20"/>
        <v>0</v>
      </c>
      <c r="BT29" s="8">
        <f t="shared" si="21"/>
        <v>0</v>
      </c>
      <c r="BV29" s="8">
        <f t="shared" si="22"/>
        <v>0</v>
      </c>
      <c r="BW29" s="8">
        <f t="shared" si="23"/>
        <v>0</v>
      </c>
      <c r="BX29" s="8">
        <f t="shared" si="23"/>
        <v>0</v>
      </c>
      <c r="BY29" s="8">
        <f t="shared" si="24"/>
        <v>0</v>
      </c>
      <c r="BZ29" s="47"/>
      <c r="CA29" s="110">
        <f t="shared" si="25"/>
        <v>0</v>
      </c>
      <c r="CB29" s="86">
        <f t="shared" si="25"/>
        <v>0</v>
      </c>
      <c r="CC29" s="111">
        <f t="shared" si="26"/>
        <v>0</v>
      </c>
      <c r="CD29" s="112">
        <f t="shared" si="27"/>
        <v>0</v>
      </c>
      <c r="CF29" s="6" t="s">
        <v>39</v>
      </c>
      <c r="CG29" s="238" t="s">
        <v>47</v>
      </c>
      <c r="CH29" s="239"/>
      <c r="CI29" s="239"/>
      <c r="CJ29" s="240"/>
      <c r="CK29" s="7" t="str">
        <f>IF(OR(AND($E$23&gt;0,$H$23=0),AND($E$24&gt;0,$H$24=0),AND($E$25&gt;0,$H$25=0),AND($E$26&gt;0,$H$26=0),AND($E$27&gt;0,$H$27=0),AND($E$28&gt;0,$H$28=0),AND($E$29&gt;0,$H$29=0),AND($E$30&gt;0,$H$30=0),AND($E$31&gt;0,$H$31=0),AND($E$32&gt;0,$H$32=0)),"○","")</f>
        <v/>
      </c>
      <c r="CL29" s="40" t="str">
        <f>IF(OR($CM29=TRUE,$CK29=""),"","［所得割額または均等割額の介護分に誤りがあります］")</f>
        <v/>
      </c>
      <c r="CM29" s="100" t="b">
        <v>0</v>
      </c>
    </row>
    <row r="30" spans="1:91" ht="19.95" customHeight="1">
      <c r="A30" s="14">
        <v>8</v>
      </c>
      <c r="B30" s="55"/>
      <c r="C30" s="13"/>
      <c r="D30" s="12"/>
      <c r="E30" s="19"/>
      <c r="F30" s="13"/>
      <c r="G30" s="12"/>
      <c r="H30" s="19"/>
      <c r="I30" s="48"/>
      <c r="J30" s="296"/>
      <c r="K30" s="299"/>
      <c r="L30" s="48"/>
      <c r="M30" s="51"/>
      <c r="N30" s="37">
        <f t="shared" si="0"/>
        <v>0</v>
      </c>
      <c r="O30" s="8">
        <f t="shared" si="0"/>
        <v>0</v>
      </c>
      <c r="P30" s="8">
        <f t="shared" si="1"/>
        <v>0</v>
      </c>
      <c r="Q30" s="6">
        <f t="shared" si="13"/>
        <v>0</v>
      </c>
      <c r="S30" s="33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57"/>
      <c r="AE30" s="6">
        <f t="shared" si="14"/>
        <v>0</v>
      </c>
      <c r="AF30" s="14">
        <f t="shared" si="28"/>
        <v>0</v>
      </c>
      <c r="AG30" s="90">
        <f t="shared" si="15"/>
        <v>0</v>
      </c>
      <c r="AH30" s="6">
        <f t="shared" si="16"/>
        <v>0</v>
      </c>
      <c r="AI30" s="6">
        <f t="shared" si="17"/>
        <v>0</v>
      </c>
      <c r="AJ30" s="6">
        <f t="shared" si="18"/>
        <v>0</v>
      </c>
      <c r="AK30" s="91">
        <f t="shared" si="19"/>
        <v>0</v>
      </c>
      <c r="AL30" s="3"/>
      <c r="AM30" s="8">
        <f t="shared" si="3"/>
        <v>0</v>
      </c>
      <c r="AN30" s="8">
        <f t="shared" si="4"/>
        <v>0</v>
      </c>
      <c r="AO30" s="8">
        <f t="shared" si="4"/>
        <v>0</v>
      </c>
      <c r="AQ30" s="8">
        <f t="shared" si="5"/>
        <v>0</v>
      </c>
      <c r="AR30" s="8">
        <f t="shared" si="6"/>
        <v>0</v>
      </c>
      <c r="AS30" s="8">
        <f t="shared" si="7"/>
        <v>0</v>
      </c>
      <c r="AU30" s="26" t="b">
        <f>IF(S30&lt;&gt;"",$C$17/AU$34/12*IF(AND($J$23="○",$K$23="",COUNTIF($AU$34:AU$34,1)&lt;&gt;0),1/2,IF(AND($J$23="",$K$23="○",COUNTIF($AU$34:AU$34,1)&lt;&gt;0),3/4,1)))</f>
        <v>0</v>
      </c>
      <c r="AV30" s="26" t="b">
        <f>IF(T30&lt;&gt;"",$C$17/AV$34/12*IF(AND($J$23="○",$K$23="",COUNTIF($AU$34:AV$34,1)&lt;&gt;0),1/2,IF(AND($J$23="",$K$23="○",COUNTIF($AU$34:AV$34,1)&lt;&gt;0),3/4,1)))</f>
        <v>0</v>
      </c>
      <c r="AW30" s="26" t="b">
        <f>IF(U30&lt;&gt;"",$C$17/AW$34/12*IF(AND($J$23="○",$K$23="",COUNTIF($AU$34:AW$34,1)&lt;&gt;0),1/2,IF(AND($J$23="",$K$23="○",COUNTIF($AU$34:AW$34,1)&lt;&gt;0),3/4,1)))</f>
        <v>0</v>
      </c>
      <c r="AX30" s="26" t="b">
        <f>IF(V30&lt;&gt;"",$C$17/AX$34/12*IF(AND($J$23="○",$K$23="",COUNTIF($AU$34:AX$34,1)&lt;&gt;0),1/2,IF(AND($J$23="",$K$23="○",COUNTIF($AU$34:AX$34,1)&lt;&gt;0),3/4,1)))</f>
        <v>0</v>
      </c>
      <c r="AY30" s="26" t="b">
        <f>IF(W30&lt;&gt;"",$C$17/AY$34/12*IF(AND($J$23="○",$K$23="",COUNTIF($AU$34:AY$34,1)&lt;&gt;0),1/2,IF(AND($J$23="",$K$23="○",COUNTIF($AU$34:AY$34,1)&lt;&gt;0),3/4,1)))</f>
        <v>0</v>
      </c>
      <c r="AZ30" s="26" t="b">
        <f>IF(X30&lt;&gt;"",$C$17/AZ$34/12*IF(AND($J$23="○",$K$23="",COUNTIF($AU$34:AZ$34,1)&lt;&gt;0),1/2,IF(AND($J$23="",$K$23="○",COUNTIF($AU$34:AZ$34,1)&lt;&gt;0),3/4,1)))</f>
        <v>0</v>
      </c>
      <c r="BA30" s="26" t="b">
        <f>IF(Y30&lt;&gt;"",$C$17/BA$34/12*IF(AND($J$23="○",$K$23="",COUNTIF($AU$34:BA$34,1)&lt;&gt;0),1/2,IF(AND($J$23="",$K$23="○",COUNTIF($AU$34:BA$34,1)&lt;&gt;0),3/4,1)))</f>
        <v>0</v>
      </c>
      <c r="BB30" s="26" t="b">
        <f>IF(Z30&lt;&gt;"",$C$17/BB$34/12*IF(AND($J$23="○",$K$23="",COUNTIF($AU$34:BB$34,1)&lt;&gt;0),1/2,IF(AND($J$23="",$K$23="○",COUNTIF($AU$34:BB$34,1)&lt;&gt;0),3/4,1)))</f>
        <v>0</v>
      </c>
      <c r="BC30" s="26" t="b">
        <f>IF(AA30&lt;&gt;"",$C$17/BC$34/12*IF(AND($J$23="○",$K$23="",COUNTIF($AU$34:BC$34,1)&lt;&gt;0),1/2,IF(AND($J$23="",$K$23="○",COUNTIF($AU$34:BC$34,1)&lt;&gt;0),3/4,1)))</f>
        <v>0</v>
      </c>
      <c r="BD30" s="26" t="b">
        <f>IF(AB30&lt;&gt;"",$C$17/BD$34/12*IF(AND($J$23="○",$K$23="",COUNTIF($AU$34:BD$34,1)&lt;&gt;0),1/2,IF(AND($J$23="",$K$23="○",COUNTIF($AU$34:BD$34,1)&lt;&gt;0),3/4,1)))</f>
        <v>0</v>
      </c>
      <c r="BE30" s="26" t="b">
        <f>IF(AC30&lt;&gt;"",$C$17/BE$34/12*IF(AND($J$23="○",$K$23="",COUNTIF($AU$34:BE$34,1)&lt;&gt;0),1/2,IF(AND($J$23="",$K$23="○",COUNTIF($AU$34:BE$34,1)&lt;&gt;0),3/4,1)))</f>
        <v>0</v>
      </c>
      <c r="BF30" s="26" t="b">
        <f>IF(AD30&lt;&gt;"",$C$17/BF$34/12*IF(AND($J$23="○",$K$23="",COUNTIF($AU$34:BF$34,1)&lt;&gt;0),1/2,IF(AND($J$23="",$K$23="○",COUNTIF($AU$34:BF$34,1)&lt;&gt;0),3/4,1)))</f>
        <v>0</v>
      </c>
      <c r="BG30" s="27">
        <f t="shared" si="8"/>
        <v>0</v>
      </c>
      <c r="BI30" s="8">
        <f t="shared" si="9"/>
        <v>0</v>
      </c>
      <c r="BJ30" s="9">
        <f t="shared" si="10"/>
        <v>0</v>
      </c>
      <c r="BK30" s="9">
        <f t="shared" si="11"/>
        <v>0</v>
      </c>
      <c r="BM30" s="8">
        <f t="shared" si="12"/>
        <v>0</v>
      </c>
      <c r="BN30" s="9">
        <f t="shared" si="12"/>
        <v>0</v>
      </c>
      <c r="BO30" s="9">
        <f t="shared" si="12"/>
        <v>0</v>
      </c>
      <c r="BQ30" s="8">
        <f t="shared" si="20"/>
        <v>0</v>
      </c>
      <c r="BR30" s="8">
        <f t="shared" si="20"/>
        <v>0</v>
      </c>
      <c r="BS30" s="8">
        <f t="shared" si="20"/>
        <v>0</v>
      </c>
      <c r="BT30" s="8">
        <f t="shared" si="21"/>
        <v>0</v>
      </c>
      <c r="BV30" s="8">
        <f t="shared" si="22"/>
        <v>0</v>
      </c>
      <c r="BW30" s="8">
        <f t="shared" si="23"/>
        <v>0</v>
      </c>
      <c r="BX30" s="8">
        <f t="shared" si="23"/>
        <v>0</v>
      </c>
      <c r="BY30" s="8">
        <f t="shared" si="24"/>
        <v>0</v>
      </c>
      <c r="BZ30" s="47"/>
      <c r="CA30" s="110">
        <f t="shared" si="25"/>
        <v>0</v>
      </c>
      <c r="CB30" s="86">
        <f t="shared" si="25"/>
        <v>0</v>
      </c>
      <c r="CC30" s="111">
        <f t="shared" si="26"/>
        <v>0</v>
      </c>
      <c r="CD30" s="112">
        <f t="shared" si="27"/>
        <v>0</v>
      </c>
      <c r="CF30" s="6" t="s">
        <v>43</v>
      </c>
      <c r="CG30" s="238" t="s">
        <v>51</v>
      </c>
      <c r="CH30" s="239"/>
      <c r="CI30" s="239"/>
      <c r="CJ30" s="240"/>
      <c r="CK30" s="7" t="str">
        <f>IF(OR(AND($H$23&gt;0,SUM($AK$23,$AI$23)=0),AND($H$24&gt;0,SUM($AK$24,$AI$24)=0),AND($H$25&gt;0,SUM($AK$25,$AI$25)=0),AND($H$26&gt;0,SUM($AK$26,$AI$26)=0),AND($H$27&gt;0,SUM($AK$27,$AI$27)=0),AND($H$28&gt;0,SUM($AK$28,$AI$28)=0),AND($H$29&gt;0,SUM($AK$29,$AI$29)=0),AND($H$30&gt;0,SUM($AK$30,$AI$30)=0),AND($H$31&gt;0,SUM($AK$31,$AI$31)=0),AND($H$32&gt;0,SUM($AK$32,$AI$32)=0)),"○","")</f>
        <v/>
      </c>
      <c r="CL30" s="40" t="str">
        <f>IF(OR($CM30=TRUE,$CK30=""),"","［均等割額(介護分)と加入月数(個人別)の内容(◆)が一致しません］")</f>
        <v/>
      </c>
      <c r="CM30" s="100" t="b">
        <v>0</v>
      </c>
    </row>
    <row r="31" spans="1:91" ht="19.95" customHeight="1">
      <c r="A31" s="14">
        <v>9</v>
      </c>
      <c r="B31" s="55"/>
      <c r="C31" s="13"/>
      <c r="D31" s="12"/>
      <c r="E31" s="19"/>
      <c r="F31" s="13"/>
      <c r="G31" s="12"/>
      <c r="H31" s="19"/>
      <c r="I31" s="48"/>
      <c r="J31" s="296"/>
      <c r="K31" s="299"/>
      <c r="L31" s="48"/>
      <c r="M31" s="51"/>
      <c r="N31" s="37">
        <f t="shared" si="0"/>
        <v>0</v>
      </c>
      <c r="O31" s="8">
        <f t="shared" si="0"/>
        <v>0</v>
      </c>
      <c r="P31" s="8">
        <f t="shared" si="1"/>
        <v>0</v>
      </c>
      <c r="Q31" s="6">
        <f t="shared" si="13"/>
        <v>0</v>
      </c>
      <c r="S31" s="33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57"/>
      <c r="AE31" s="6">
        <f t="shared" si="14"/>
        <v>0</v>
      </c>
      <c r="AF31" s="14">
        <f t="shared" si="28"/>
        <v>0</v>
      </c>
      <c r="AG31" s="90">
        <f t="shared" si="15"/>
        <v>0</v>
      </c>
      <c r="AH31" s="6">
        <f t="shared" si="16"/>
        <v>0</v>
      </c>
      <c r="AI31" s="6">
        <f t="shared" si="17"/>
        <v>0</v>
      </c>
      <c r="AJ31" s="6">
        <f t="shared" si="18"/>
        <v>0</v>
      </c>
      <c r="AK31" s="91">
        <f t="shared" si="19"/>
        <v>0</v>
      </c>
      <c r="AL31" s="3"/>
      <c r="AM31" s="8">
        <f t="shared" si="3"/>
        <v>0</v>
      </c>
      <c r="AN31" s="8">
        <f t="shared" si="4"/>
        <v>0</v>
      </c>
      <c r="AO31" s="8">
        <f t="shared" si="4"/>
        <v>0</v>
      </c>
      <c r="AQ31" s="8">
        <f t="shared" si="5"/>
        <v>0</v>
      </c>
      <c r="AR31" s="8">
        <f t="shared" si="6"/>
        <v>0</v>
      </c>
      <c r="AS31" s="8">
        <f t="shared" si="7"/>
        <v>0</v>
      </c>
      <c r="AU31" s="26" t="b">
        <f>IF(S31&lt;&gt;"",$C$17/AU$34/12*IF(AND($J$23="○",$K$23="",COUNTIF($AU$34:AU$34,1)&lt;&gt;0),1/2,IF(AND($J$23="",$K$23="○",COUNTIF($AU$34:AU$34,1)&lt;&gt;0),3/4,1)))</f>
        <v>0</v>
      </c>
      <c r="AV31" s="26" t="b">
        <f>IF(T31&lt;&gt;"",$C$17/AV$34/12*IF(AND($J$23="○",$K$23="",COUNTIF($AU$34:AV$34,1)&lt;&gt;0),1/2,IF(AND($J$23="",$K$23="○",COUNTIF($AU$34:AV$34,1)&lt;&gt;0),3/4,1)))</f>
        <v>0</v>
      </c>
      <c r="AW31" s="26" t="b">
        <f>IF(U31&lt;&gt;"",$C$17/AW$34/12*IF(AND($J$23="○",$K$23="",COUNTIF($AU$34:AW$34,1)&lt;&gt;0),1/2,IF(AND($J$23="",$K$23="○",COUNTIF($AU$34:AW$34,1)&lt;&gt;0),3/4,1)))</f>
        <v>0</v>
      </c>
      <c r="AX31" s="26" t="b">
        <f>IF(V31&lt;&gt;"",$C$17/AX$34/12*IF(AND($J$23="○",$K$23="",COUNTIF($AU$34:AX$34,1)&lt;&gt;0),1/2,IF(AND($J$23="",$K$23="○",COUNTIF($AU$34:AX$34,1)&lt;&gt;0),3/4,1)))</f>
        <v>0</v>
      </c>
      <c r="AY31" s="26" t="b">
        <f>IF(W31&lt;&gt;"",$C$17/AY$34/12*IF(AND($J$23="○",$K$23="",COUNTIF($AU$34:AY$34,1)&lt;&gt;0),1/2,IF(AND($J$23="",$K$23="○",COUNTIF($AU$34:AY$34,1)&lt;&gt;0),3/4,1)))</f>
        <v>0</v>
      </c>
      <c r="AZ31" s="26" t="b">
        <f>IF(X31&lt;&gt;"",$C$17/AZ$34/12*IF(AND($J$23="○",$K$23="",COUNTIF($AU$34:AZ$34,1)&lt;&gt;0),1/2,IF(AND($J$23="",$K$23="○",COUNTIF($AU$34:AZ$34,1)&lt;&gt;0),3/4,1)))</f>
        <v>0</v>
      </c>
      <c r="BA31" s="26" t="b">
        <f>IF(Y31&lt;&gt;"",$C$17/BA$34/12*IF(AND($J$23="○",$K$23="",COUNTIF($AU$34:BA$34,1)&lt;&gt;0),1/2,IF(AND($J$23="",$K$23="○",COUNTIF($AU$34:BA$34,1)&lt;&gt;0),3/4,1)))</f>
        <v>0</v>
      </c>
      <c r="BB31" s="26" t="b">
        <f>IF(Z31&lt;&gt;"",$C$17/BB$34/12*IF(AND($J$23="○",$K$23="",COUNTIF($AU$34:BB$34,1)&lt;&gt;0),1/2,IF(AND($J$23="",$K$23="○",COUNTIF($AU$34:BB$34,1)&lt;&gt;0),3/4,1)))</f>
        <v>0</v>
      </c>
      <c r="BC31" s="26" t="b">
        <f>IF(AA31&lt;&gt;"",$C$17/BC$34/12*IF(AND($J$23="○",$K$23="",COUNTIF($AU$34:BC$34,1)&lt;&gt;0),1/2,IF(AND($J$23="",$K$23="○",COUNTIF($AU$34:BC$34,1)&lt;&gt;0),3/4,1)))</f>
        <v>0</v>
      </c>
      <c r="BD31" s="26" t="b">
        <f>IF(AB31&lt;&gt;"",$C$17/BD$34/12*IF(AND($J$23="○",$K$23="",COUNTIF($AU$34:BD$34,1)&lt;&gt;0),1/2,IF(AND($J$23="",$K$23="○",COUNTIF($AU$34:BD$34,1)&lt;&gt;0),3/4,1)))</f>
        <v>0</v>
      </c>
      <c r="BE31" s="26" t="b">
        <f>IF(AC31&lt;&gt;"",$C$17/BE$34/12*IF(AND($J$23="○",$K$23="",COUNTIF($AU$34:BE$34,1)&lt;&gt;0),1/2,IF(AND($J$23="",$K$23="○",COUNTIF($AU$34:BE$34,1)&lt;&gt;0),3/4,1)))</f>
        <v>0</v>
      </c>
      <c r="BF31" s="26" t="b">
        <f>IF(AD31&lt;&gt;"",$C$17/BF$34/12*IF(AND($J$23="○",$K$23="",COUNTIF($AU$34:BF$34,1)&lt;&gt;0),1/2,IF(AND($J$23="",$K$23="○",COUNTIF($AU$34:BF$34,1)&lt;&gt;0),3/4,1)))</f>
        <v>0</v>
      </c>
      <c r="BG31" s="27">
        <f t="shared" si="8"/>
        <v>0</v>
      </c>
      <c r="BI31" s="8">
        <f t="shared" si="9"/>
        <v>0</v>
      </c>
      <c r="BJ31" s="9">
        <f t="shared" si="10"/>
        <v>0</v>
      </c>
      <c r="BK31" s="9">
        <f t="shared" si="11"/>
        <v>0</v>
      </c>
      <c r="BM31" s="8">
        <f t="shared" si="12"/>
        <v>0</v>
      </c>
      <c r="BN31" s="9">
        <f t="shared" si="12"/>
        <v>0</v>
      </c>
      <c r="BO31" s="9">
        <f t="shared" si="12"/>
        <v>0</v>
      </c>
      <c r="BQ31" s="8">
        <f t="shared" si="20"/>
        <v>0</v>
      </c>
      <c r="BR31" s="8">
        <f t="shared" si="20"/>
        <v>0</v>
      </c>
      <c r="BS31" s="8">
        <f t="shared" si="20"/>
        <v>0</v>
      </c>
      <c r="BT31" s="8">
        <f t="shared" si="21"/>
        <v>0</v>
      </c>
      <c r="BV31" s="8">
        <f t="shared" si="22"/>
        <v>0</v>
      </c>
      <c r="BW31" s="8">
        <f t="shared" si="23"/>
        <v>0</v>
      </c>
      <c r="BX31" s="8">
        <f t="shared" si="23"/>
        <v>0</v>
      </c>
      <c r="BY31" s="8">
        <f t="shared" si="24"/>
        <v>0</v>
      </c>
      <c r="BZ31" s="47"/>
      <c r="CA31" s="110">
        <f t="shared" si="25"/>
        <v>0</v>
      </c>
      <c r="CB31" s="86">
        <f t="shared" si="25"/>
        <v>0</v>
      </c>
      <c r="CC31" s="111">
        <f t="shared" si="26"/>
        <v>0</v>
      </c>
      <c r="CD31" s="112">
        <f t="shared" si="27"/>
        <v>0</v>
      </c>
      <c r="CF31" s="6" t="s">
        <v>48</v>
      </c>
      <c r="CG31" s="238" t="s">
        <v>41</v>
      </c>
      <c r="CH31" s="239"/>
      <c r="CI31" s="239"/>
      <c r="CJ31" s="240"/>
      <c r="CK31" s="7" t="str">
        <f>IF(AND(SUM($H$23:$H$32)=0,COUNTIF($S$23:$AD$32,OR("◆","◆産"))&gt;0),"○","")</f>
        <v/>
      </c>
      <c r="CL31" s="40" t="str">
        <f>IF(OR($CM31=TRUE,$CK31=""),"","［加入月数(個人別)に介護分の該当者(◆)が入力されていますが、保険料(均等割額)に介護分が入力されていません］")</f>
        <v/>
      </c>
      <c r="CM31" s="100" t="b">
        <v>0</v>
      </c>
    </row>
    <row r="32" spans="1:91" ht="19.95" customHeight="1" thickBot="1">
      <c r="A32" s="14">
        <v>10</v>
      </c>
      <c r="B32" s="55"/>
      <c r="C32" s="23"/>
      <c r="D32" s="20"/>
      <c r="E32" s="21"/>
      <c r="F32" s="23"/>
      <c r="G32" s="20"/>
      <c r="H32" s="21"/>
      <c r="I32" s="52"/>
      <c r="J32" s="297"/>
      <c r="K32" s="300"/>
      <c r="L32" s="53"/>
      <c r="M32" s="54"/>
      <c r="N32" s="37">
        <f t="shared" si="0"/>
        <v>0</v>
      </c>
      <c r="O32" s="8">
        <f t="shared" si="0"/>
        <v>0</v>
      </c>
      <c r="P32" s="8">
        <f t="shared" si="1"/>
        <v>0</v>
      </c>
      <c r="Q32" s="6">
        <f t="shared" si="13"/>
        <v>0</v>
      </c>
      <c r="S32" s="35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58"/>
      <c r="AE32" s="6">
        <f t="shared" si="14"/>
        <v>0</v>
      </c>
      <c r="AF32" s="14">
        <f t="shared" si="28"/>
        <v>0</v>
      </c>
      <c r="AG32" s="92">
        <f t="shared" si="15"/>
        <v>0</v>
      </c>
      <c r="AH32" s="93">
        <f t="shared" si="16"/>
        <v>0</v>
      </c>
      <c r="AI32" s="93">
        <f t="shared" si="17"/>
        <v>0</v>
      </c>
      <c r="AJ32" s="93">
        <f t="shared" si="18"/>
        <v>0</v>
      </c>
      <c r="AK32" s="94">
        <f t="shared" si="19"/>
        <v>0</v>
      </c>
      <c r="AL32" s="3"/>
      <c r="AM32" s="8">
        <f t="shared" si="3"/>
        <v>0</v>
      </c>
      <c r="AN32" s="8">
        <f t="shared" si="4"/>
        <v>0</v>
      </c>
      <c r="AO32" s="8">
        <f t="shared" si="4"/>
        <v>0</v>
      </c>
      <c r="AQ32" s="8">
        <f t="shared" si="5"/>
        <v>0</v>
      </c>
      <c r="AR32" s="8">
        <f t="shared" si="6"/>
        <v>0</v>
      </c>
      <c r="AS32" s="8">
        <f t="shared" si="7"/>
        <v>0</v>
      </c>
      <c r="AU32" s="26" t="b">
        <f>IF(S32&lt;&gt;"",$C$17/AU$34/12*IF(AND($J$23="○",$K$23="",COUNTIF($AU$34:AU$34,1)&lt;&gt;0),1/2,IF(AND($J$23="",$K$23="○",COUNTIF($AU$34:AU$34,1)&lt;&gt;0),3/4,1)))</f>
        <v>0</v>
      </c>
      <c r="AV32" s="26" t="b">
        <f>IF(T32&lt;&gt;"",$C$17/AV$34/12*IF(AND($J$23="○",$K$23="",COUNTIF($AU$34:AV$34,1)&lt;&gt;0),1/2,IF(AND($J$23="",$K$23="○",COUNTIF($AU$34:AV$34,1)&lt;&gt;0),3/4,1)))</f>
        <v>0</v>
      </c>
      <c r="AW32" s="26" t="b">
        <f>IF(U32&lt;&gt;"",$C$17/AW$34/12*IF(AND($J$23="○",$K$23="",COUNTIF($AU$34:AW$34,1)&lt;&gt;0),1/2,IF(AND($J$23="",$K$23="○",COUNTIF($AU$34:AW$34,1)&lt;&gt;0),3/4,1)))</f>
        <v>0</v>
      </c>
      <c r="AX32" s="26" t="b">
        <f>IF(V32&lt;&gt;"",$C$17/AX$34/12*IF(AND($J$23="○",$K$23="",COUNTIF($AU$34:AX$34,1)&lt;&gt;0),1/2,IF(AND($J$23="",$K$23="○",COUNTIF($AU$34:AX$34,1)&lt;&gt;0),3/4,1)))</f>
        <v>0</v>
      </c>
      <c r="AY32" s="26" t="b">
        <f>IF(W32&lt;&gt;"",$C$17/AY$34/12*IF(AND($J$23="○",$K$23="",COUNTIF($AU$34:AY$34,1)&lt;&gt;0),1/2,IF(AND($J$23="",$K$23="○",COUNTIF($AU$34:AY$34,1)&lt;&gt;0),3/4,1)))</f>
        <v>0</v>
      </c>
      <c r="AZ32" s="26" t="b">
        <f>IF(X32&lt;&gt;"",$C$17/AZ$34/12*IF(AND($J$23="○",$K$23="",COUNTIF($AU$34:AZ$34,1)&lt;&gt;0),1/2,IF(AND($J$23="",$K$23="○",COUNTIF($AU$34:AZ$34,1)&lt;&gt;0),3/4,1)))</f>
        <v>0</v>
      </c>
      <c r="BA32" s="26" t="b">
        <f>IF(Y32&lt;&gt;"",$C$17/BA$34/12*IF(AND($J$23="○",$K$23="",COUNTIF($AU$34:BA$34,1)&lt;&gt;0),1/2,IF(AND($J$23="",$K$23="○",COUNTIF($AU$34:BA$34,1)&lt;&gt;0),3/4,1)))</f>
        <v>0</v>
      </c>
      <c r="BB32" s="26" t="b">
        <f>IF(Z32&lt;&gt;"",$C$17/BB$34/12*IF(AND($J$23="○",$K$23="",COUNTIF($AU$34:BB$34,1)&lt;&gt;0),1/2,IF(AND($J$23="",$K$23="○",COUNTIF($AU$34:BB$34,1)&lt;&gt;0),3/4,1)))</f>
        <v>0</v>
      </c>
      <c r="BC32" s="26" t="b">
        <f>IF(AA32&lt;&gt;"",$C$17/BC$34/12*IF(AND($J$23="○",$K$23="",COUNTIF($AU$34:BC$34,1)&lt;&gt;0),1/2,IF(AND($J$23="",$K$23="○",COUNTIF($AU$34:BC$34,1)&lt;&gt;0),3/4,1)))</f>
        <v>0</v>
      </c>
      <c r="BD32" s="26" t="b">
        <f>IF(AB32&lt;&gt;"",$C$17/BD$34/12*IF(AND($J$23="○",$K$23="",COUNTIF($AU$34:BD$34,1)&lt;&gt;0),1/2,IF(AND($J$23="",$K$23="○",COUNTIF($AU$34:BD$34,1)&lt;&gt;0),3/4,1)))</f>
        <v>0</v>
      </c>
      <c r="BE32" s="26" t="b">
        <f>IF(AC32&lt;&gt;"",$C$17/BE$34/12*IF(AND($J$23="○",$K$23="",COUNTIF($AU$34:BE$34,1)&lt;&gt;0),1/2,IF(AND($J$23="",$K$23="○",COUNTIF($AU$34:BE$34,1)&lt;&gt;0),3/4,1)))</f>
        <v>0</v>
      </c>
      <c r="BF32" s="26" t="b">
        <f>IF(AD32&lt;&gt;"",$C$17/BF$34/12*IF(AND($J$23="○",$K$23="",COUNTIF($AU$34:BF$34,1)&lt;&gt;0),1/2,IF(AND($J$23="",$K$23="○",COUNTIF($AU$34:BF$34,1)&lt;&gt;0),3/4,1)))</f>
        <v>0</v>
      </c>
      <c r="BG32" s="27">
        <f t="shared" si="8"/>
        <v>0</v>
      </c>
      <c r="BI32" s="8">
        <f t="shared" si="9"/>
        <v>0</v>
      </c>
      <c r="BJ32" s="9">
        <f t="shared" si="10"/>
        <v>0</v>
      </c>
      <c r="BK32" s="9">
        <f t="shared" si="11"/>
        <v>0</v>
      </c>
      <c r="BM32" s="8">
        <f t="shared" si="12"/>
        <v>0</v>
      </c>
      <c r="BN32" s="9">
        <f t="shared" si="12"/>
        <v>0</v>
      </c>
      <c r="BO32" s="9">
        <f t="shared" si="12"/>
        <v>0</v>
      </c>
      <c r="BQ32" s="8">
        <f t="shared" si="20"/>
        <v>0</v>
      </c>
      <c r="BR32" s="8">
        <f t="shared" si="20"/>
        <v>0</v>
      </c>
      <c r="BS32" s="8">
        <f t="shared" si="20"/>
        <v>0</v>
      </c>
      <c r="BT32" s="8">
        <f t="shared" si="21"/>
        <v>0</v>
      </c>
      <c r="BV32" s="8">
        <f t="shared" si="22"/>
        <v>0</v>
      </c>
      <c r="BW32" s="8">
        <f t="shared" si="23"/>
        <v>0</v>
      </c>
      <c r="BX32" s="8">
        <f t="shared" si="23"/>
        <v>0</v>
      </c>
      <c r="BY32" s="8">
        <f t="shared" si="24"/>
        <v>0</v>
      </c>
      <c r="BZ32" s="47"/>
      <c r="CA32" s="113">
        <f t="shared" si="25"/>
        <v>0</v>
      </c>
      <c r="CB32" s="114">
        <f t="shared" si="25"/>
        <v>0</v>
      </c>
      <c r="CC32" s="115">
        <f t="shared" si="26"/>
        <v>0</v>
      </c>
      <c r="CD32" s="116">
        <f t="shared" si="27"/>
        <v>0</v>
      </c>
      <c r="CF32" s="6" t="s">
        <v>67</v>
      </c>
      <c r="CG32" s="238" t="s">
        <v>35</v>
      </c>
      <c r="CH32" s="239"/>
      <c r="CI32" s="239"/>
      <c r="CJ32" s="240"/>
      <c r="CK32" s="7" t="str">
        <f>IF(COUNTIF($CA$23:$CD$32,"&lt;0")&gt;0,"○","")</f>
        <v/>
      </c>
      <c r="CL32" s="40" t="str">
        <f>IF(OR($CM32=TRUE,$CK32=""),"","［入力した内容に誤りがあるか､未入力の箇所があります］")</f>
        <v/>
      </c>
      <c r="CM32" s="100" t="b">
        <v>0</v>
      </c>
    </row>
    <row r="33" spans="1:91" ht="19.95" customHeight="1" thickTop="1" thickBot="1">
      <c r="C33" s="247" t="s">
        <v>133</v>
      </c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"/>
      <c r="O33" s="2"/>
      <c r="P33" s="2"/>
      <c r="S33" s="249" t="s">
        <v>134</v>
      </c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G33" s="28">
        <f>COUNTIF(AG$23:AG$32,"&gt;0")</f>
        <v>2</v>
      </c>
      <c r="AH33" s="28">
        <f t="shared" ref="AH33:AK33" si="29">COUNTIF(AH$23:AH$32,"&gt;0")</f>
        <v>2</v>
      </c>
      <c r="AI33" s="28">
        <f t="shared" si="29"/>
        <v>0</v>
      </c>
      <c r="AJ33" s="28">
        <f t="shared" si="29"/>
        <v>0</v>
      </c>
      <c r="AK33" s="28">
        <f t="shared" si="29"/>
        <v>0</v>
      </c>
      <c r="AM33" s="2"/>
      <c r="AN33" s="2"/>
      <c r="AO33" s="2"/>
      <c r="AQ33" s="2"/>
      <c r="AR33" s="2"/>
      <c r="AS33" s="2"/>
      <c r="AT33" s="5" t="s">
        <v>3</v>
      </c>
      <c r="AU33" s="98">
        <f>SUM(AU23:AU32)</f>
        <v>337.5</v>
      </c>
      <c r="AV33" s="98">
        <f t="shared" ref="AV33:BG33" si="30">SUM(AV23:AV32)</f>
        <v>168.75</v>
      </c>
      <c r="AW33" s="98">
        <f t="shared" si="30"/>
        <v>168.75</v>
      </c>
      <c r="AX33" s="98">
        <f t="shared" si="30"/>
        <v>168.75</v>
      </c>
      <c r="AY33" s="98">
        <f t="shared" si="30"/>
        <v>168.75</v>
      </c>
      <c r="AZ33" s="98">
        <f t="shared" si="30"/>
        <v>168.75</v>
      </c>
      <c r="BA33" s="98">
        <f t="shared" si="30"/>
        <v>168.75</v>
      </c>
      <c r="BB33" s="98">
        <f t="shared" si="30"/>
        <v>168.75</v>
      </c>
      <c r="BC33" s="98">
        <f t="shared" si="30"/>
        <v>168.75</v>
      </c>
      <c r="BD33" s="98">
        <f t="shared" si="30"/>
        <v>168.75</v>
      </c>
      <c r="BE33" s="98">
        <f t="shared" si="30"/>
        <v>168.75</v>
      </c>
      <c r="BF33" s="98">
        <f t="shared" si="30"/>
        <v>168.75</v>
      </c>
      <c r="BG33" s="98">
        <f t="shared" si="30"/>
        <v>2193.75</v>
      </c>
      <c r="BI33" s="2"/>
      <c r="BJ33" s="2"/>
      <c r="BK33" s="2"/>
      <c r="BL33" s="5" t="s">
        <v>3</v>
      </c>
      <c r="BM33" s="9">
        <f>SUM(BM23:BM32)</f>
        <v>10000</v>
      </c>
      <c r="BN33" s="9">
        <f t="shared" ref="BN33:BO33" si="31">SUM(BN23:BN32)</f>
        <v>4900</v>
      </c>
      <c r="BO33" s="9">
        <f t="shared" si="31"/>
        <v>0</v>
      </c>
      <c r="BP33" s="5" t="s">
        <v>3</v>
      </c>
      <c r="BQ33" s="9">
        <f>SUM(BQ23:BQ32)</f>
        <v>10000</v>
      </c>
      <c r="BR33" s="9">
        <f t="shared" ref="BR33:BS33" si="32">SUM(BR23:BR32)</f>
        <v>4900</v>
      </c>
      <c r="BS33" s="9">
        <f t="shared" si="32"/>
        <v>0</v>
      </c>
      <c r="BT33" s="8">
        <f t="shared" si="21"/>
        <v>14900</v>
      </c>
      <c r="BU33" s="5" t="s">
        <v>3</v>
      </c>
      <c r="BV33" s="9">
        <f>SUM(BV23:BV32)</f>
        <v>10000</v>
      </c>
      <c r="BW33" s="9">
        <f t="shared" ref="BW33:BX33" si="33">SUM(BW23:BW32)</f>
        <v>4900</v>
      </c>
      <c r="BX33" s="9">
        <f t="shared" si="33"/>
        <v>0</v>
      </c>
      <c r="BY33" s="8">
        <f t="shared" si="24"/>
        <v>14900</v>
      </c>
      <c r="BZ33" s="5" t="s">
        <v>3</v>
      </c>
      <c r="CA33" s="117">
        <f>SUM(CA23:CA32)</f>
        <v>10000</v>
      </c>
      <c r="CB33" s="118">
        <f t="shared" ref="CB33:CC33" si="34">SUM(CB23:CB32)</f>
        <v>4900</v>
      </c>
      <c r="CC33" s="119">
        <f t="shared" si="34"/>
        <v>0</v>
      </c>
      <c r="CD33" s="120">
        <f>SUM(CA33:CC33)</f>
        <v>14900</v>
      </c>
      <c r="CF33" s="6" t="s">
        <v>68</v>
      </c>
      <c r="CG33" s="238" t="s">
        <v>75</v>
      </c>
      <c r="CH33" s="239"/>
      <c r="CI33" s="239"/>
      <c r="CJ33" s="240"/>
      <c r="CK33" s="7" t="str">
        <f>IF(OR(AND(L23&lt;&gt;"",M23&lt;&gt;""),AND(L24&lt;&gt;"",M24&lt;&gt;""),AND(L25&lt;&gt;"",M25&lt;&gt;""),AND(L26&lt;&gt;"",M26&lt;&gt;""),AND(L27&lt;&gt;"",M27&lt;&gt;""),AND(L28&lt;&gt;"",M28&lt;&gt;""),AND(L29&lt;&gt;"",M29&lt;&gt;""),AND(L30&lt;&gt;"",M30&lt;&gt;""),AND(L31&lt;&gt;"",M31&lt;&gt;""),AND(L32&lt;&gt;"",M32&lt;&gt;"")),"○","")</f>
        <v/>
      </c>
      <c r="CL33" s="40" t="str">
        <f>IF(OR($CM33=TRUE,$CK33=""),"","［減額･軽減(震災1/2)と免除(震災)がどちらも入力されている人がいます］")</f>
        <v/>
      </c>
      <c r="CM33" s="100" t="b">
        <v>0</v>
      </c>
    </row>
    <row r="34" spans="1:91" ht="19.95" customHeight="1"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"/>
      <c r="O34" s="2"/>
      <c r="P34" s="2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G34" s="28"/>
      <c r="AH34" s="28"/>
      <c r="AI34" s="28"/>
      <c r="AJ34" s="28"/>
      <c r="AK34" s="28"/>
      <c r="AM34" s="2"/>
      <c r="AN34" s="2"/>
      <c r="AO34" s="2"/>
      <c r="AQ34" s="2"/>
      <c r="AR34" s="2"/>
      <c r="AS34" s="2"/>
      <c r="AT34" s="5" t="s">
        <v>88</v>
      </c>
      <c r="AU34" s="98">
        <f>COUNTA(S$23:S$32)</f>
        <v>2</v>
      </c>
      <c r="AV34" s="98">
        <f t="shared" ref="AV34:BF34" si="35">COUNTA(T$23:T$32)</f>
        <v>1</v>
      </c>
      <c r="AW34" s="98">
        <f t="shared" si="35"/>
        <v>1</v>
      </c>
      <c r="AX34" s="98">
        <f t="shared" si="35"/>
        <v>1</v>
      </c>
      <c r="AY34" s="98">
        <f t="shared" si="35"/>
        <v>1</v>
      </c>
      <c r="AZ34" s="98">
        <f t="shared" si="35"/>
        <v>1</v>
      </c>
      <c r="BA34" s="98">
        <f t="shared" si="35"/>
        <v>1</v>
      </c>
      <c r="BB34" s="98">
        <f t="shared" si="35"/>
        <v>1</v>
      </c>
      <c r="BC34" s="98">
        <f t="shared" si="35"/>
        <v>1</v>
      </c>
      <c r="BD34" s="98">
        <f t="shared" si="35"/>
        <v>1</v>
      </c>
      <c r="BE34" s="98">
        <f t="shared" si="35"/>
        <v>1</v>
      </c>
      <c r="BF34" s="98">
        <f t="shared" si="35"/>
        <v>1</v>
      </c>
      <c r="BG34" s="3"/>
      <c r="BI34" s="2"/>
      <c r="BJ34" s="2"/>
      <c r="BK34" s="2"/>
      <c r="BL34" s="5"/>
      <c r="BM34" s="4" t="str">
        <f>IF(BM33=$C$12,"一致","不一致")</f>
        <v>一致</v>
      </c>
      <c r="BN34" s="4" t="str">
        <f>IF(BN33=$D$12,"一致","不一致")</f>
        <v>一致</v>
      </c>
      <c r="BO34" s="4" t="str">
        <f>IF(BO33=$E$12,"一致","不一致")</f>
        <v>一致</v>
      </c>
      <c r="BP34" s="5"/>
      <c r="BQ34" s="4" t="str">
        <f>IF(BQ33=$C$12,"一致","不一致")</f>
        <v>一致</v>
      </c>
      <c r="BR34" s="4" t="str">
        <f>IF(BR33=$D$12,"一致","不一致")</f>
        <v>一致</v>
      </c>
      <c r="BS34" s="4" t="str">
        <f>IF(BS33=$E$12,"一致","不一致")</f>
        <v>一致</v>
      </c>
      <c r="BT34" s="2"/>
      <c r="BU34" s="5"/>
      <c r="BV34" s="4" t="str">
        <f>IF(BV33=$C$12,"一致","不一致")</f>
        <v>一致</v>
      </c>
      <c r="BW34" s="4" t="str">
        <f>IF(BW33=$D$12,"一致","不一致")</f>
        <v>一致</v>
      </c>
      <c r="BX34" s="4" t="str">
        <f>IF(BX33=$E$12,"一致","不一致")</f>
        <v>一致</v>
      </c>
      <c r="BY34" s="2"/>
      <c r="BZ34" s="5"/>
      <c r="CA34" s="2"/>
      <c r="CB34" s="2"/>
      <c r="CC34" s="2"/>
      <c r="CF34" s="6" t="s">
        <v>76</v>
      </c>
      <c r="CG34" s="238" t="s">
        <v>77</v>
      </c>
      <c r="CH34" s="239"/>
      <c r="CI34" s="239"/>
      <c r="CJ34" s="240"/>
      <c r="CK34" s="7" t="str">
        <f>IF(OR(AND(OR(E23&gt;0,H23&lt;&gt;""),I23&lt;&gt;""),AND(OR(E24&gt;0,H24&lt;&gt;""),I24&lt;&gt;""),AND(OR(E25&gt;0,H25&lt;&gt;""),I25&lt;&gt;""),AND(OR(E26&gt;0,H26&lt;&gt;""),I26&lt;&gt;""),AND(OR(E27&gt;0,H27&lt;&gt;""),I27&lt;&gt;""),AND(OR(E28&gt;0,H28&lt;&gt;""),I28&lt;&gt;""),AND(OR(E29&gt;0,H29&lt;&gt;""),I29&lt;&gt;""),AND(OR(E30&gt;0,H30&lt;&gt;""),I30&lt;&gt;""),AND(OR(E31&gt;0,H31&lt;&gt;""),I31&lt;&gt;""),AND(OR(E32&gt;0,H32&lt;&gt;""),I32&lt;&gt;"")),"○","")</f>
        <v/>
      </c>
      <c r="CL34" s="40" t="str">
        <f>IF(OR($CM34=TRUE,$CK34=""),"","［保険料(介護)と未就学児軽減がどちらも入力されている人がいます］")</f>
        <v/>
      </c>
      <c r="CM34" s="100" t="b">
        <v>0</v>
      </c>
    </row>
    <row r="35" spans="1:91" ht="19.95" customHeight="1"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"/>
      <c r="O35" s="2"/>
      <c r="P35" s="2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G35" s="28"/>
      <c r="AH35" s="28"/>
      <c r="AI35" s="28"/>
      <c r="AJ35" s="28"/>
      <c r="AK35" s="28"/>
      <c r="AM35" s="2"/>
      <c r="AN35" s="2"/>
      <c r="AO35" s="2"/>
      <c r="AQ35" s="2"/>
      <c r="AR35" s="2"/>
      <c r="AS35" s="2"/>
      <c r="BI35" s="2"/>
      <c r="BJ35" s="2"/>
      <c r="BK35" s="2"/>
      <c r="BL35" s="5"/>
      <c r="BM35" s="2"/>
      <c r="BN35" s="2"/>
      <c r="BO35" s="2"/>
      <c r="BP35" s="5"/>
      <c r="BQ35" s="99" t="s">
        <v>92</v>
      </c>
      <c r="BR35" s="2"/>
      <c r="BS35" s="2"/>
      <c r="BT35" s="2"/>
      <c r="BU35" s="5"/>
      <c r="BV35" s="69" t="s">
        <v>93</v>
      </c>
      <c r="BW35" s="2"/>
      <c r="BX35" s="2"/>
      <c r="BY35" s="2"/>
      <c r="BZ35" s="5"/>
      <c r="CA35" s="2"/>
      <c r="CB35" s="2"/>
      <c r="CC35" s="2"/>
      <c r="CF35" s="6" t="s">
        <v>82</v>
      </c>
      <c r="CG35" s="238" t="s">
        <v>94</v>
      </c>
      <c r="CH35" s="239"/>
      <c r="CI35" s="239"/>
      <c r="CJ35" s="240"/>
      <c r="CK35" s="7" t="str">
        <f>IF(OR($J$23="○",$K$23="○"),"○","")</f>
        <v>○</v>
      </c>
      <c r="CL35" s="40" t="str">
        <f>IF(OR($CM35=TRUE,$CK35=""),"","［(注)単身軽減が入力されています］")</f>
        <v/>
      </c>
      <c r="CM35" s="100" t="b">
        <v>1</v>
      </c>
    </row>
    <row r="36" spans="1:91" ht="19.95" customHeight="1"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"/>
      <c r="O36" s="2"/>
      <c r="P36" s="2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BT36" s="4"/>
      <c r="BV36" t="s">
        <v>89</v>
      </c>
      <c r="BY36" s="4"/>
      <c r="CA36" s="11"/>
      <c r="CB36" s="11"/>
      <c r="CC36" s="11"/>
      <c r="CD36" s="5"/>
      <c r="CF36" s="6" t="s">
        <v>83</v>
      </c>
      <c r="CG36" s="238" t="s">
        <v>86</v>
      </c>
      <c r="CH36" s="239"/>
      <c r="CI36" s="239"/>
      <c r="CJ36" s="240"/>
      <c r="CK36" s="7" t="str">
        <f>IF(AND($J$23="○",$K$23="○"),"○","")</f>
        <v/>
      </c>
      <c r="CL36" s="40" t="str">
        <f>IF(OR($CM36=TRUE,$CK36=""),"","［単身軽減が2つ入力されています(入力不可)］")</f>
        <v/>
      </c>
      <c r="CM36" s="100" t="b">
        <v>1</v>
      </c>
    </row>
    <row r="37" spans="1:91" ht="19.95" customHeight="1"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"/>
      <c r="O37" s="2"/>
      <c r="P37" s="2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BM37" s="4"/>
      <c r="BN37" s="4"/>
      <c r="BO37" s="4"/>
      <c r="BQ37" s="4"/>
      <c r="BR37" s="4"/>
      <c r="BS37" s="4"/>
      <c r="BV37" s="4"/>
      <c r="BW37" s="4"/>
      <c r="BX37" s="4"/>
      <c r="BY37" s="4"/>
      <c r="CA37" s="11"/>
      <c r="CB37" s="11"/>
      <c r="CC37" s="11"/>
      <c r="CD37" s="5"/>
      <c r="CF37" s="6" t="s">
        <v>84</v>
      </c>
      <c r="CG37" s="251"/>
      <c r="CH37" s="252"/>
      <c r="CI37" s="252"/>
      <c r="CJ37" s="253"/>
      <c r="CK37" s="7"/>
      <c r="CL37" s="40"/>
      <c r="CM37" s="100" t="b">
        <v>1</v>
      </c>
    </row>
    <row r="38" spans="1:91" ht="19.95" customHeight="1"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BM38" s="4"/>
      <c r="BN38" s="4"/>
      <c r="BO38" s="4"/>
      <c r="BQ38" s="4"/>
      <c r="BR38" s="4"/>
      <c r="BS38" s="4"/>
      <c r="BT38" s="4"/>
      <c r="BV38" s="4"/>
      <c r="BW38" s="4"/>
      <c r="BX38" s="4"/>
      <c r="BY38" s="4"/>
      <c r="CA38" s="11"/>
      <c r="CB38" s="11"/>
      <c r="CC38" s="11"/>
      <c r="CD38" s="5"/>
      <c r="CF38" s="6" t="s">
        <v>85</v>
      </c>
      <c r="CG38" s="251"/>
      <c r="CH38" s="252"/>
      <c r="CI38" s="252"/>
      <c r="CJ38" s="253"/>
      <c r="CK38" s="7"/>
      <c r="CL38" s="40"/>
      <c r="CM38" s="100" t="b">
        <v>1</v>
      </c>
    </row>
    <row r="39" spans="1:91" s="3" customFormat="1" ht="19.95" customHeight="1">
      <c r="A39" s="75"/>
      <c r="B39" s="75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BV39" s="68" t="s">
        <v>71</v>
      </c>
      <c r="CE39"/>
      <c r="CF39"/>
      <c r="CG39"/>
      <c r="CH39"/>
      <c r="CI39"/>
      <c r="CJ39"/>
      <c r="CL39"/>
      <c r="CM39"/>
    </row>
    <row r="40" spans="1:91" ht="19.95" customHeight="1">
      <c r="A40" s="75"/>
      <c r="B40" s="75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BV40" s="4" t="str">
        <f>IF(CA$33=C$12,"一致","不一致")</f>
        <v>一致</v>
      </c>
      <c r="BW40" s="4" t="str">
        <f>IF(CB$33=D$12,"一致","不一致")</f>
        <v>一致</v>
      </c>
      <c r="BX40" s="4" t="str">
        <f>IF(CC$33=E$12,"一致","不一致")</f>
        <v>一致</v>
      </c>
      <c r="BY40" s="4"/>
      <c r="CJ40" s="3"/>
      <c r="CL40" s="3"/>
    </row>
    <row r="41" spans="1:91" ht="19.2" customHeight="1"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CD41">
        <v>2025.8</v>
      </c>
    </row>
    <row r="42" spans="1:91">
      <c r="CM42" s="3"/>
    </row>
  </sheetData>
  <sheetProtection algorithmName="SHA-512" hashValue="n1JDcao386jeQWY+RN4rOM1c8oyUCjcXmbdktLYDvLMOkbkotNiOvKAXIaWrdji+9O4BQ0EtN7d/1utJzUGg5Q==" saltValue="torcD8+/HAWCDqGoGRdeaw==" spinCount="100000" sheet="1" objects="1" scenarios="1"/>
  <mergeCells count="41">
    <mergeCell ref="A11:B11"/>
    <mergeCell ref="Y11:CD11"/>
    <mergeCell ref="CH11:CJ11"/>
    <mergeCell ref="A12:B12"/>
    <mergeCell ref="Y12:CD18"/>
    <mergeCell ref="A14:B14"/>
    <mergeCell ref="A16:B16"/>
    <mergeCell ref="A17:B17"/>
    <mergeCell ref="A18:B18"/>
    <mergeCell ref="T19:V19"/>
    <mergeCell ref="Y19:CD19"/>
    <mergeCell ref="A21:B21"/>
    <mergeCell ref="C21:E21"/>
    <mergeCell ref="F21:H21"/>
    <mergeCell ref="I21:L21"/>
    <mergeCell ref="S21:AD21"/>
    <mergeCell ref="AE21:AF21"/>
    <mergeCell ref="CA21:CD21"/>
    <mergeCell ref="K23:K32"/>
    <mergeCell ref="CG23:CJ23"/>
    <mergeCell ref="CG24:CJ24"/>
    <mergeCell ref="CG25:CJ25"/>
    <mergeCell ref="CG26:CJ26"/>
    <mergeCell ref="CG27:CJ27"/>
    <mergeCell ref="CG28:CJ28"/>
    <mergeCell ref="CG37:CJ37"/>
    <mergeCell ref="CG38:CJ38"/>
    <mergeCell ref="A1:CD1"/>
    <mergeCell ref="CG29:CJ29"/>
    <mergeCell ref="CG30:CJ30"/>
    <mergeCell ref="CG31:CJ31"/>
    <mergeCell ref="CG32:CJ32"/>
    <mergeCell ref="C33:M40"/>
    <mergeCell ref="S33:AD40"/>
    <mergeCell ref="CG33:CJ33"/>
    <mergeCell ref="CG34:CJ34"/>
    <mergeCell ref="CG35:CJ35"/>
    <mergeCell ref="CG36:CJ36"/>
    <mergeCell ref="CG21:CJ21"/>
    <mergeCell ref="CG22:CJ22"/>
    <mergeCell ref="J23:J32"/>
  </mergeCells>
  <phoneticPr fontId="2"/>
  <conditionalFormatting sqref="BM34:BY34">
    <cfRule type="containsText" dxfId="3" priority="3" operator="containsText" text="不一致">
      <formula>NOT(ISERROR(SEARCH("不一致",BM34)))</formula>
    </cfRule>
  </conditionalFormatting>
  <conditionalFormatting sqref="BV40:BX40">
    <cfRule type="containsText" dxfId="2" priority="2" operator="containsText" text="不一致">
      <formula>NOT(ISERROR(SEARCH("不一致",BV40)))</formula>
    </cfRule>
  </conditionalFormatting>
  <conditionalFormatting sqref="CD23:CD32">
    <cfRule type="cellIs" dxfId="1" priority="4" operator="greaterThan">
      <formula>0</formula>
    </cfRule>
  </conditionalFormatting>
  <conditionalFormatting sqref="CF22:CL38">
    <cfRule type="expression" dxfId="0" priority="1">
      <formula>$CM22=TRUE</formula>
    </cfRule>
  </conditionalFormatting>
  <dataValidations disablePrompts="1" count="8">
    <dataValidation type="list" imeMode="halfAlpha" allowBlank="1" showInputMessage="1" showErrorMessage="1" sqref="H23:H32" xr:uid="{27EF4E42-A4FF-48AC-9AAC-7785B2F3FCE2}">
      <formula1>$CJ$12</formula1>
    </dataValidation>
    <dataValidation type="list" allowBlank="1" showInputMessage="1" showErrorMessage="1" sqref="G23:G32" xr:uid="{A2A2BB11-44B2-4674-9550-9BE9026BAAFD}">
      <formula1>$CI$12</formula1>
    </dataValidation>
    <dataValidation type="list" allowBlank="1" showInputMessage="1" showErrorMessage="1" sqref="F23:F32" xr:uid="{B283C85B-7232-4DA0-98F6-493213A08F34}">
      <formula1>$CH$12</formula1>
    </dataValidation>
    <dataValidation type="list" allowBlank="1" showInputMessage="1" showErrorMessage="1" sqref="A11:B11" xr:uid="{EB611D61-AC7A-443E-9766-BCABD61C473A}">
      <formula1>$CF$13:$CF$17</formula1>
    </dataValidation>
    <dataValidation type="list" imeMode="halfAlpha" allowBlank="1" showInputMessage="1" showErrorMessage="1" sqref="I23:I32 L23:M32 J23:K23" xr:uid="{4347F7B3-6B25-43B7-B37E-2137F4B0B4C4}">
      <formula1>"○"</formula1>
    </dataValidation>
    <dataValidation type="list" showInputMessage="1" showErrorMessage="1" sqref="S23:AD32" xr:uid="{271AD812-E618-4A04-AE90-5F168D2ABAE9}">
      <formula1>"○,◆,産,◆産"</formula1>
    </dataValidation>
    <dataValidation type="whole" imeMode="halfAlpha" allowBlank="1" showInputMessage="1" showErrorMessage="1" sqref="C23:E32" xr:uid="{CD10ACAB-CC29-4D67-B2DF-BA33DC6A6194}">
      <formula1>0</formula1>
      <formula2>999999</formula2>
    </dataValidation>
    <dataValidation type="whole" allowBlank="1" showInputMessage="1" showErrorMessage="1" sqref="G17" xr:uid="{F24680D9-A6D4-487A-91BE-2DF19E99BC30}">
      <formula1>0</formula1>
      <formula2>999999</formula2>
    </dataValidation>
  </dataValidations>
  <printOptions horizontalCentered="1"/>
  <pageMargins left="0.51181102362204722" right="0.51181102362204722" top="1.1417322834645669" bottom="0.31496062992125984" header="0.51181102362204722" footer="0.27559055118110237"/>
  <pageSetup paperSize="9" scale="63" orientation="landscape" cellComments="asDisplayed" r:id="rId1"/>
  <headerFooter>
    <oddHeader>&amp;C&amp;"-,太字"&amp;22国民健康保険料　賦課内訳計算シート&amp;R&amp;"HGS創英角ｺﾞｼｯｸUB,標準"&amp;28（入力例）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90</xdr:col>
                    <xdr:colOff>68580</xdr:colOff>
                    <xdr:row>37</xdr:row>
                    <xdr:rowOff>0</xdr:rowOff>
                  </from>
                  <to>
                    <xdr:col>91</xdr:col>
                    <xdr:colOff>213360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90</xdr:col>
                    <xdr:colOff>68580</xdr:colOff>
                    <xdr:row>36</xdr:row>
                    <xdr:rowOff>0</xdr:rowOff>
                  </from>
                  <to>
                    <xdr:col>91</xdr:col>
                    <xdr:colOff>213360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90</xdr:col>
                    <xdr:colOff>68580</xdr:colOff>
                    <xdr:row>35</xdr:row>
                    <xdr:rowOff>0</xdr:rowOff>
                  </from>
                  <to>
                    <xdr:col>91</xdr:col>
                    <xdr:colOff>213360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90</xdr:col>
                    <xdr:colOff>68580</xdr:colOff>
                    <xdr:row>34</xdr:row>
                    <xdr:rowOff>0</xdr:rowOff>
                  </from>
                  <to>
                    <xdr:col>91</xdr:col>
                    <xdr:colOff>213360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90</xdr:col>
                    <xdr:colOff>68580</xdr:colOff>
                    <xdr:row>33</xdr:row>
                    <xdr:rowOff>0</xdr:rowOff>
                  </from>
                  <to>
                    <xdr:col>91</xdr:col>
                    <xdr:colOff>213360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90</xdr:col>
                    <xdr:colOff>68580</xdr:colOff>
                    <xdr:row>32</xdr:row>
                    <xdr:rowOff>0</xdr:rowOff>
                  </from>
                  <to>
                    <xdr:col>91</xdr:col>
                    <xdr:colOff>213360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90</xdr:col>
                    <xdr:colOff>68580</xdr:colOff>
                    <xdr:row>30</xdr:row>
                    <xdr:rowOff>0</xdr:rowOff>
                  </from>
                  <to>
                    <xdr:col>91</xdr:col>
                    <xdr:colOff>213360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90</xdr:col>
                    <xdr:colOff>68580</xdr:colOff>
                    <xdr:row>28</xdr:row>
                    <xdr:rowOff>0</xdr:rowOff>
                  </from>
                  <to>
                    <xdr:col>91</xdr:col>
                    <xdr:colOff>213360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90</xdr:col>
                    <xdr:colOff>68580</xdr:colOff>
                    <xdr:row>26</xdr:row>
                    <xdr:rowOff>0</xdr:rowOff>
                  </from>
                  <to>
                    <xdr:col>91</xdr:col>
                    <xdr:colOff>213360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90</xdr:col>
                    <xdr:colOff>68580</xdr:colOff>
                    <xdr:row>24</xdr:row>
                    <xdr:rowOff>0</xdr:rowOff>
                  </from>
                  <to>
                    <xdr:col>91</xdr:col>
                    <xdr:colOff>213360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90</xdr:col>
                    <xdr:colOff>68580</xdr:colOff>
                    <xdr:row>22</xdr:row>
                    <xdr:rowOff>0</xdr:rowOff>
                  </from>
                  <to>
                    <xdr:col>91</xdr:col>
                    <xdr:colOff>213360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90</xdr:col>
                    <xdr:colOff>68580</xdr:colOff>
                    <xdr:row>29</xdr:row>
                    <xdr:rowOff>0</xdr:rowOff>
                  </from>
                  <to>
                    <xdr:col>91</xdr:col>
                    <xdr:colOff>213360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print="0" autoFill="0" autoLine="0" autoPict="0">
                <anchor>
                  <from>
                    <xdr:col>100</xdr:col>
                    <xdr:colOff>38100</xdr:colOff>
                    <xdr:row>19</xdr:row>
                    <xdr:rowOff>99060</xdr:rowOff>
                  </from>
                  <to>
                    <xdr:col>100</xdr:col>
                    <xdr:colOff>251460</xdr:colOff>
                    <xdr:row>20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90</xdr:col>
                    <xdr:colOff>68580</xdr:colOff>
                    <xdr:row>25</xdr:row>
                    <xdr:rowOff>0</xdr:rowOff>
                  </from>
                  <to>
                    <xdr:col>91</xdr:col>
                    <xdr:colOff>213360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90</xdr:col>
                    <xdr:colOff>68580</xdr:colOff>
                    <xdr:row>27</xdr:row>
                    <xdr:rowOff>0</xdr:rowOff>
                  </from>
                  <to>
                    <xdr:col>91</xdr:col>
                    <xdr:colOff>213360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90</xdr:col>
                    <xdr:colOff>68580</xdr:colOff>
                    <xdr:row>23</xdr:row>
                    <xdr:rowOff>0</xdr:rowOff>
                  </from>
                  <to>
                    <xdr:col>91</xdr:col>
                    <xdr:colOff>213360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90</xdr:col>
                    <xdr:colOff>68580</xdr:colOff>
                    <xdr:row>31</xdr:row>
                    <xdr:rowOff>0</xdr:rowOff>
                  </from>
                  <to>
                    <xdr:col>91</xdr:col>
                    <xdr:colOff>213360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計算シート</vt:lpstr>
      <vt:lpstr>入力例①</vt:lpstr>
      <vt:lpstr>入力例②</vt:lpstr>
      <vt:lpstr>入力例③</vt:lpstr>
      <vt:lpstr>計算シート!Print_Area</vt:lpstr>
      <vt:lpstr>入力例①!Print_Area</vt:lpstr>
      <vt:lpstr>入力例②!Print_Area</vt:lpstr>
      <vt:lpstr>入力例③!Print_Area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米納　祥</dc:creator>
  <cp:lastModifiedBy>米納　祥</cp:lastModifiedBy>
  <cp:lastPrinted>2025-08-25T05:33:01Z</cp:lastPrinted>
  <dcterms:created xsi:type="dcterms:W3CDTF">2025-04-18T06:18:48Z</dcterms:created>
  <dcterms:modified xsi:type="dcterms:W3CDTF">2025-08-29T07:40:30Z</dcterms:modified>
</cp:coreProperties>
</file>