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.city.narashino.chiba.jp\Public\国保年金課\02　国保\▲ 国保 ◆ ● 賦課 ★ 〓\C07-08-28①　【３年保存】納 入 通 知 関 係 書\01　当 初 納 通\R07\06 ★注意処理簿・賦課内訳作業\ホームページ掲載用\"/>
    </mc:Choice>
  </mc:AlternateContent>
  <xr:revisionPtr revIDLastSave="0" documentId="13_ncr:1_{8E896B59-C7C6-4D7A-AC9F-2C2CA56C4BA5}" xr6:coauthVersionLast="47" xr6:coauthVersionMax="47" xr10:uidLastSave="{00000000-0000-0000-0000-000000000000}"/>
  <workbookProtection workbookAlgorithmName="SHA-512" workbookHashValue="nsJXwjGlJ9hSnIWJXWblh+cXtIEsBH3cjJQd1eNXz//NXt+brdPHgyzkvCC1q8tFooHtSnxj9gBBkGmlbWwMug==" workbookSaltValue="50G7iuF0oCxvzdzBBQ7u8w==" workbookSpinCount="100000" lockStructure="1"/>
  <bookViews>
    <workbookView xWindow="-108" yWindow="-108" windowWidth="30936" windowHeight="12456" xr2:uid="{959088F5-2E76-4591-95A9-259CEF2A26A6}"/>
  </bookViews>
  <sheets>
    <sheet name="サンプル1" sheetId="57" r:id="rId1"/>
    <sheet name="サンプル2" sheetId="58" r:id="rId2"/>
    <sheet name="サンプル3" sheetId="59" r:id="rId3"/>
  </sheets>
  <definedNames>
    <definedName name="_xlnm.Print_Area" localSheetId="0">サンプル1!$A$1:$CA$38</definedName>
    <definedName name="_xlnm.Print_Area" localSheetId="1">サンプル2!$A$1:$CA$38</definedName>
    <definedName name="_xlnm.Print_Area" localSheetId="2">サンプル3!$A$1:$CA$38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31" i="59" l="1"/>
  <c r="CI31" i="59" s="1"/>
  <c r="CH30" i="59"/>
  <c r="CI30" i="59" s="1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I29" i="59"/>
  <c r="AH29" i="59"/>
  <c r="AG29" i="59"/>
  <c r="AD29" i="59" s="1"/>
  <c r="AF29" i="59"/>
  <c r="AE29" i="59"/>
  <c r="AC29" i="59"/>
  <c r="O29" i="59"/>
  <c r="N29" i="59"/>
  <c r="M29" i="59"/>
  <c r="AL29" i="59" s="1"/>
  <c r="L29" i="59"/>
  <c r="BG29" i="59" s="1"/>
  <c r="BK29" i="59" s="1"/>
  <c r="BO29" i="59" s="1"/>
  <c r="CH28" i="59"/>
  <c r="CI28" i="59" s="1"/>
  <c r="BD28" i="59"/>
  <c r="BC28" i="59"/>
  <c r="BB28" i="59"/>
  <c r="BA28" i="59"/>
  <c r="AZ28" i="59"/>
  <c r="AY28" i="59"/>
  <c r="AX28" i="59"/>
  <c r="AW28" i="59"/>
  <c r="AV28" i="59"/>
  <c r="AU28" i="59"/>
  <c r="AT28" i="59"/>
  <c r="AS28" i="59"/>
  <c r="AI28" i="59"/>
  <c r="AH28" i="59"/>
  <c r="AG28" i="59"/>
  <c r="AD28" i="59" s="1"/>
  <c r="AF28" i="59"/>
  <c r="AE28" i="59"/>
  <c r="AC28" i="59"/>
  <c r="O28" i="59"/>
  <c r="N28" i="59"/>
  <c r="M28" i="59"/>
  <c r="AL28" i="59" s="1"/>
  <c r="L28" i="59"/>
  <c r="BG28" i="59" s="1"/>
  <c r="BK28" i="59" s="1"/>
  <c r="BO28" i="59" s="1"/>
  <c r="BD27" i="59"/>
  <c r="BC27" i="59"/>
  <c r="BB27" i="59"/>
  <c r="BA27" i="59"/>
  <c r="AZ27" i="59"/>
  <c r="AY27" i="59"/>
  <c r="AX27" i="59"/>
  <c r="AW27" i="59"/>
  <c r="AV27" i="59"/>
  <c r="AU27" i="59"/>
  <c r="AT27" i="59"/>
  <c r="AS27" i="59"/>
  <c r="AI27" i="59"/>
  <c r="AH27" i="59"/>
  <c r="AG27" i="59"/>
  <c r="AD27" i="59" s="1"/>
  <c r="AF27" i="59"/>
  <c r="AE27" i="59"/>
  <c r="AC27" i="59"/>
  <c r="O27" i="59"/>
  <c r="N27" i="59"/>
  <c r="AM27" i="59" s="1"/>
  <c r="BI27" i="59" s="1"/>
  <c r="BM27" i="59" s="1"/>
  <c r="BQ27" i="59" s="1"/>
  <c r="BV27" i="59" s="1"/>
  <c r="BZ27" i="59" s="1"/>
  <c r="M27" i="59"/>
  <c r="AL27" i="59" s="1"/>
  <c r="L27" i="59"/>
  <c r="BG27" i="59" s="1"/>
  <c r="BK27" i="59" s="1"/>
  <c r="BO27" i="59" s="1"/>
  <c r="CI26" i="59"/>
  <c r="CH26" i="59"/>
  <c r="BD26" i="59"/>
  <c r="BC26" i="59"/>
  <c r="BB26" i="59"/>
  <c r="BA26" i="59"/>
  <c r="AZ26" i="59"/>
  <c r="AY26" i="59"/>
  <c r="AX26" i="59"/>
  <c r="AW26" i="59"/>
  <c r="AV26" i="59"/>
  <c r="AU26" i="59"/>
  <c r="AT26" i="59"/>
  <c r="AS26" i="59"/>
  <c r="AI26" i="59"/>
  <c r="AH26" i="59"/>
  <c r="AP26" i="59" s="1"/>
  <c r="BH26" i="59" s="1"/>
  <c r="BL26" i="59" s="1"/>
  <c r="BP26" i="59" s="1"/>
  <c r="BU26" i="59" s="1"/>
  <c r="BY26" i="59" s="1"/>
  <c r="AG26" i="59"/>
  <c r="AD26" i="59" s="1"/>
  <c r="AF26" i="59"/>
  <c r="AE26" i="59"/>
  <c r="AC26" i="59"/>
  <c r="O26" i="59"/>
  <c r="N26" i="59"/>
  <c r="M26" i="59"/>
  <c r="AL26" i="59" s="1"/>
  <c r="L26" i="59"/>
  <c r="BG26" i="59" s="1"/>
  <c r="BK26" i="59" s="1"/>
  <c r="BO26" i="59" s="1"/>
  <c r="BD25" i="59"/>
  <c r="BC25" i="59"/>
  <c r="BB25" i="59"/>
  <c r="BA25" i="59"/>
  <c r="AZ25" i="59"/>
  <c r="AY25" i="59"/>
  <c r="AX25" i="59"/>
  <c r="AW25" i="59"/>
  <c r="AV25" i="59"/>
  <c r="AU25" i="59"/>
  <c r="AT25" i="59"/>
  <c r="AS25" i="59"/>
  <c r="AI25" i="59"/>
  <c r="AD25" i="59" s="1"/>
  <c r="AH25" i="59"/>
  <c r="AG25" i="59"/>
  <c r="AF25" i="59"/>
  <c r="AE25" i="59"/>
  <c r="AC25" i="59"/>
  <c r="O25" i="59"/>
  <c r="N25" i="59"/>
  <c r="M25" i="59"/>
  <c r="L25" i="59"/>
  <c r="BG25" i="59" s="1"/>
  <c r="BK25" i="59" s="1"/>
  <c r="BO25" i="59" s="1"/>
  <c r="BT25" i="59" s="1"/>
  <c r="BX25" i="59" s="1"/>
  <c r="CH24" i="59" a="1"/>
  <c r="CH24" i="59" s="1"/>
  <c r="CI24" i="59" s="1"/>
  <c r="BD24" i="59"/>
  <c r="BC24" i="59"/>
  <c r="BB24" i="59"/>
  <c r="BA24" i="59"/>
  <c r="AZ24" i="59"/>
  <c r="AY24" i="59"/>
  <c r="AX24" i="59"/>
  <c r="AW24" i="59"/>
  <c r="AV24" i="59"/>
  <c r="AU24" i="59"/>
  <c r="AT24" i="59"/>
  <c r="AS24" i="59"/>
  <c r="AO24" i="59"/>
  <c r="AK24" i="59"/>
  <c r="AI24" i="59"/>
  <c r="AH24" i="59"/>
  <c r="AG24" i="59"/>
  <c r="AF24" i="59"/>
  <c r="AE24" i="59"/>
  <c r="AD24" i="59"/>
  <c r="AM24" i="59" s="1"/>
  <c r="BI24" i="59" s="1"/>
  <c r="BM24" i="59" s="1"/>
  <c r="BQ24" i="59" s="1"/>
  <c r="BV24" i="59" s="1"/>
  <c r="BZ24" i="59" s="1"/>
  <c r="AC24" i="59"/>
  <c r="AL24" i="59" s="1"/>
  <c r="AP24" i="59" s="1"/>
  <c r="BH24" i="59" s="1"/>
  <c r="BL24" i="59" s="1"/>
  <c r="BP24" i="59" s="1"/>
  <c r="BU24" i="59" s="1"/>
  <c r="BY24" i="59" s="1"/>
  <c r="O24" i="59"/>
  <c r="N24" i="59"/>
  <c r="M24" i="59"/>
  <c r="L24" i="59"/>
  <c r="BG24" i="59" s="1"/>
  <c r="BK24" i="59" s="1"/>
  <c r="BO24" i="59" s="1"/>
  <c r="CH23" i="59"/>
  <c r="CI23" i="59" s="1"/>
  <c r="BG23" i="59"/>
  <c r="BK23" i="59" s="1"/>
  <c r="BO23" i="59" s="1"/>
  <c r="BD23" i="59"/>
  <c r="BC23" i="59"/>
  <c r="BB23" i="59"/>
  <c r="BA23" i="59"/>
  <c r="AZ23" i="59"/>
  <c r="AY23" i="59"/>
  <c r="AX23" i="59"/>
  <c r="AW23" i="59"/>
  <c r="AV23" i="59"/>
  <c r="AU23" i="59"/>
  <c r="AT23" i="59"/>
  <c r="AS23" i="59"/>
  <c r="AI23" i="59"/>
  <c r="AH23" i="59"/>
  <c r="AG23" i="59"/>
  <c r="AD23" i="59" s="1"/>
  <c r="AF23" i="59"/>
  <c r="AE23" i="59"/>
  <c r="AC23" i="59"/>
  <c r="AL23" i="59" s="1"/>
  <c r="AP23" i="59" s="1"/>
  <c r="BH23" i="59" s="1"/>
  <c r="BL23" i="59" s="1"/>
  <c r="BP23" i="59" s="1"/>
  <c r="BU23" i="59" s="1"/>
  <c r="BY23" i="59" s="1"/>
  <c r="O23" i="59"/>
  <c r="N23" i="59"/>
  <c r="M23" i="59"/>
  <c r="L23" i="59"/>
  <c r="AK23" i="59" s="1"/>
  <c r="AO23" i="59" s="1"/>
  <c r="BD22" i="59"/>
  <c r="BC22" i="59"/>
  <c r="BB22" i="59"/>
  <c r="BA22" i="59"/>
  <c r="AZ22" i="59"/>
  <c r="AY22" i="59"/>
  <c r="AX22" i="59"/>
  <c r="AW22" i="59"/>
  <c r="AV22" i="59"/>
  <c r="AU22" i="59"/>
  <c r="AT22" i="59"/>
  <c r="AS22" i="59"/>
  <c r="AI22" i="59"/>
  <c r="AH22" i="59"/>
  <c r="AG22" i="59"/>
  <c r="AD22" i="59" s="1"/>
  <c r="AF22" i="59"/>
  <c r="AE22" i="59"/>
  <c r="AC22" i="59"/>
  <c r="O22" i="59"/>
  <c r="N22" i="59"/>
  <c r="M22" i="59"/>
  <c r="AL22" i="59" s="1"/>
  <c r="AP22" i="59" s="1"/>
  <c r="BH22" i="59" s="1"/>
  <c r="BL22" i="59" s="1"/>
  <c r="BP22" i="59" s="1"/>
  <c r="BU22" i="59" s="1"/>
  <c r="BY22" i="59" s="1"/>
  <c r="L22" i="59"/>
  <c r="BG22" i="59" s="1"/>
  <c r="BK22" i="59" s="1"/>
  <c r="BO22" i="59" s="1"/>
  <c r="AI21" i="59"/>
  <c r="AH21" i="59"/>
  <c r="AG21" i="59"/>
  <c r="AD21" i="59" s="1"/>
  <c r="AF21" i="59"/>
  <c r="AE21" i="59"/>
  <c r="AC21" i="59"/>
  <c r="O21" i="59"/>
  <c r="N21" i="59"/>
  <c r="M21" i="59"/>
  <c r="L21" i="59"/>
  <c r="CH20" i="59" a="1"/>
  <c r="CH20" i="59" s="1"/>
  <c r="CI20" i="59" s="1"/>
  <c r="AI20" i="59"/>
  <c r="AH20" i="59"/>
  <c r="AG20" i="59"/>
  <c r="AF20" i="59"/>
  <c r="AE20" i="59"/>
  <c r="AC20" i="59"/>
  <c r="O20" i="59"/>
  <c r="O30" i="59" s="1"/>
  <c r="N20" i="59"/>
  <c r="M20" i="59"/>
  <c r="L20" i="59"/>
  <c r="AK20" i="59" s="1"/>
  <c r="CH19" i="59"/>
  <c r="CI19" i="59" s="1"/>
  <c r="CF9" i="59"/>
  <c r="CE9" i="59"/>
  <c r="CC9" i="59"/>
  <c r="CD9" i="59" s="1"/>
  <c r="C14" i="59" s="1"/>
  <c r="CH31" i="58"/>
  <c r="CI31" i="58" s="1"/>
  <c r="CH30" i="58"/>
  <c r="CI30" i="58" s="1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I29" i="58"/>
  <c r="AH29" i="58"/>
  <c r="AG29" i="58"/>
  <c r="AD29" i="58" s="1"/>
  <c r="AM29" i="58" s="1"/>
  <c r="AF29" i="58"/>
  <c r="AE29" i="58"/>
  <c r="AC29" i="58"/>
  <c r="O29" i="58"/>
  <c r="N29" i="58"/>
  <c r="M29" i="58"/>
  <c r="L29" i="58"/>
  <c r="BG29" i="58" s="1"/>
  <c r="BK29" i="58" s="1"/>
  <c r="BO29" i="58" s="1"/>
  <c r="CH28" i="58"/>
  <c r="CI28" i="58" s="1"/>
  <c r="BD28" i="58"/>
  <c r="BC28" i="58"/>
  <c r="BB28" i="58"/>
  <c r="BA28" i="58"/>
  <c r="AZ28" i="58"/>
  <c r="AY28" i="58"/>
  <c r="AX28" i="58"/>
  <c r="AW28" i="58"/>
  <c r="AV28" i="58"/>
  <c r="AU28" i="58"/>
  <c r="AT28" i="58"/>
  <c r="AS28" i="58"/>
  <c r="AI28" i="58"/>
  <c r="AH28" i="58"/>
  <c r="AP28" i="58" s="1"/>
  <c r="BH28" i="58" s="1"/>
  <c r="BL28" i="58" s="1"/>
  <c r="BP28" i="58" s="1"/>
  <c r="BU28" i="58" s="1"/>
  <c r="BY28" i="58" s="1"/>
  <c r="AG28" i="58"/>
  <c r="AD28" i="58" s="1"/>
  <c r="AM28" i="58" s="1"/>
  <c r="AF28" i="58"/>
  <c r="AE28" i="58"/>
  <c r="AC28" i="58"/>
  <c r="O28" i="58"/>
  <c r="N28" i="58"/>
  <c r="M28" i="58"/>
  <c r="AL28" i="58" s="1"/>
  <c r="L28" i="58"/>
  <c r="BG28" i="58" s="1"/>
  <c r="BK28" i="58" s="1"/>
  <c r="BO28" i="58" s="1"/>
  <c r="BD27" i="58"/>
  <c r="BC27" i="58"/>
  <c r="BB27" i="58"/>
  <c r="BA27" i="58"/>
  <c r="AZ27" i="58"/>
  <c r="AY27" i="58"/>
  <c r="AX27" i="58"/>
  <c r="AW27" i="58"/>
  <c r="AV27" i="58"/>
  <c r="AU27" i="58"/>
  <c r="AT27" i="58"/>
  <c r="AS27" i="58"/>
  <c r="AI27" i="58"/>
  <c r="AH27" i="58"/>
  <c r="AG27" i="58"/>
  <c r="AD27" i="58" s="1"/>
  <c r="AF27" i="58"/>
  <c r="AE27" i="58"/>
  <c r="AC27" i="58"/>
  <c r="O27" i="58"/>
  <c r="N27" i="58"/>
  <c r="M27" i="58"/>
  <c r="L27" i="58"/>
  <c r="BG27" i="58" s="1"/>
  <c r="BK27" i="58" s="1"/>
  <c r="BO27" i="58" s="1"/>
  <c r="CH26" i="58"/>
  <c r="CI26" i="58" s="1"/>
  <c r="BD26" i="58"/>
  <c r="BC26" i="58"/>
  <c r="BB26" i="58"/>
  <c r="BA26" i="58"/>
  <c r="AZ26" i="58"/>
  <c r="AY26" i="58"/>
  <c r="AX26" i="58"/>
  <c r="AW26" i="58"/>
  <c r="AV26" i="58"/>
  <c r="AU26" i="58"/>
  <c r="AT26" i="58"/>
  <c r="AS26" i="58"/>
  <c r="AI26" i="58"/>
  <c r="AH26" i="58"/>
  <c r="AG26" i="58"/>
  <c r="AD26" i="58" s="1"/>
  <c r="AF26" i="58"/>
  <c r="AE26" i="58"/>
  <c r="AC26" i="58"/>
  <c r="O26" i="58"/>
  <c r="N26" i="58"/>
  <c r="M26" i="58"/>
  <c r="L26" i="58"/>
  <c r="BG26" i="58" s="1"/>
  <c r="BK26" i="58" s="1"/>
  <c r="BO26" i="58" s="1"/>
  <c r="BD25" i="58"/>
  <c r="BC25" i="58"/>
  <c r="BB25" i="58"/>
  <c r="BA25" i="58"/>
  <c r="AZ25" i="58"/>
  <c r="AY25" i="58"/>
  <c r="AX25" i="58"/>
  <c r="AW25" i="58"/>
  <c r="AV25" i="58"/>
  <c r="AU25" i="58"/>
  <c r="AT25" i="58"/>
  <c r="AS25" i="58"/>
  <c r="AI25" i="58"/>
  <c r="AH25" i="58"/>
  <c r="AG25" i="58"/>
  <c r="AD25" i="58" s="1"/>
  <c r="AF25" i="58"/>
  <c r="AE25" i="58"/>
  <c r="AC25" i="58"/>
  <c r="AL25" i="58" s="1"/>
  <c r="O25" i="58"/>
  <c r="N25" i="58"/>
  <c r="M25" i="58"/>
  <c r="L25" i="58"/>
  <c r="BG25" i="58" s="1"/>
  <c r="BK25" i="58" s="1"/>
  <c r="BO25" i="58" s="1"/>
  <c r="CH24" i="58" a="1"/>
  <c r="CH24" i="58" s="1"/>
  <c r="CI24" i="58" s="1"/>
  <c r="BD24" i="58"/>
  <c r="BC24" i="58"/>
  <c r="BB24" i="58"/>
  <c r="BA24" i="58"/>
  <c r="AZ24" i="58"/>
  <c r="AY24" i="58"/>
  <c r="AX24" i="58"/>
  <c r="AW24" i="58"/>
  <c r="AV24" i="58"/>
  <c r="AU24" i="58"/>
  <c r="AT24" i="58"/>
  <c r="AS24" i="58"/>
  <c r="AI24" i="58"/>
  <c r="AH24" i="58"/>
  <c r="AG24" i="58"/>
  <c r="AF24" i="58"/>
  <c r="AE24" i="58"/>
  <c r="AC24" i="58"/>
  <c r="O24" i="58"/>
  <c r="N24" i="58"/>
  <c r="M24" i="58"/>
  <c r="L24" i="58"/>
  <c r="CH23" i="58"/>
  <c r="CI23" i="58" s="1"/>
  <c r="BD23" i="58"/>
  <c r="BC23" i="58"/>
  <c r="BB23" i="58"/>
  <c r="BA23" i="58"/>
  <c r="AZ23" i="58"/>
  <c r="AY23" i="58"/>
  <c r="AX23" i="58"/>
  <c r="AW23" i="58"/>
  <c r="AV23" i="58"/>
  <c r="AU23" i="58"/>
  <c r="AT23" i="58"/>
  <c r="AS23" i="58"/>
  <c r="AI23" i="58"/>
  <c r="AH23" i="58"/>
  <c r="AG23" i="58"/>
  <c r="AF23" i="58"/>
  <c r="AE23" i="58"/>
  <c r="AC23" i="58"/>
  <c r="O23" i="58"/>
  <c r="N23" i="58"/>
  <c r="M23" i="58"/>
  <c r="L23" i="58"/>
  <c r="BD22" i="58"/>
  <c r="BC22" i="58"/>
  <c r="BB22" i="58"/>
  <c r="BA22" i="58"/>
  <c r="AZ22" i="58"/>
  <c r="AY22" i="58"/>
  <c r="AX22" i="58"/>
  <c r="AW22" i="58"/>
  <c r="AV22" i="58"/>
  <c r="AU22" i="58"/>
  <c r="AT22" i="58"/>
  <c r="AS22" i="58"/>
  <c r="AI22" i="58"/>
  <c r="AH22" i="58"/>
  <c r="AG22" i="58"/>
  <c r="AD22" i="58" s="1"/>
  <c r="AF22" i="58"/>
  <c r="AE22" i="58"/>
  <c r="AC22" i="58"/>
  <c r="O22" i="58"/>
  <c r="N22" i="58"/>
  <c r="M22" i="58"/>
  <c r="L22" i="58"/>
  <c r="AI21" i="58"/>
  <c r="AH21" i="58"/>
  <c r="AG21" i="58"/>
  <c r="AF21" i="58"/>
  <c r="AE21" i="58"/>
  <c r="AC21" i="58"/>
  <c r="O21" i="58"/>
  <c r="N21" i="58"/>
  <c r="M21" i="58"/>
  <c r="AL21" i="58" s="1"/>
  <c r="L21" i="58"/>
  <c r="CH20" i="58" a="1"/>
  <c r="CH20" i="58" s="1"/>
  <c r="CI20" i="58" s="1"/>
  <c r="AI20" i="58"/>
  <c r="AH20" i="58"/>
  <c r="AG20" i="58"/>
  <c r="AF20" i="58"/>
  <c r="AE20" i="58"/>
  <c r="AC20" i="58"/>
  <c r="O20" i="58"/>
  <c r="N20" i="58"/>
  <c r="M20" i="58"/>
  <c r="L20" i="58"/>
  <c r="CH19" i="58"/>
  <c r="CI19" i="58" s="1"/>
  <c r="CC9" i="58"/>
  <c r="CD9" i="58" s="1"/>
  <c r="C14" i="58" s="1"/>
  <c r="CH31" i="57"/>
  <c r="CI31" i="57" s="1"/>
  <c r="CH30" i="57"/>
  <c r="CI30" i="57" s="1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I29" i="57"/>
  <c r="AH29" i="57"/>
  <c r="AQ29" i="57" s="1"/>
  <c r="AG29" i="57"/>
  <c r="AD29" i="57" s="1"/>
  <c r="AF29" i="57"/>
  <c r="AE29" i="57"/>
  <c r="AC29" i="57"/>
  <c r="O29" i="57"/>
  <c r="N29" i="57"/>
  <c r="AM29" i="57" s="1"/>
  <c r="BI29" i="57" s="1"/>
  <c r="BM29" i="57" s="1"/>
  <c r="BQ29" i="57" s="1"/>
  <c r="BV29" i="57" s="1"/>
  <c r="BZ29" i="57" s="1"/>
  <c r="M29" i="57"/>
  <c r="AL29" i="57" s="1"/>
  <c r="L29" i="57"/>
  <c r="BG29" i="57" s="1"/>
  <c r="BK29" i="57" s="1"/>
  <c r="BO29" i="57" s="1"/>
  <c r="CH28" i="57"/>
  <c r="CI28" i="57" s="1"/>
  <c r="BD28" i="57"/>
  <c r="BC28" i="57"/>
  <c r="BB28" i="57"/>
  <c r="BA28" i="57"/>
  <c r="AZ28" i="57"/>
  <c r="AY28" i="57"/>
  <c r="AX28" i="57"/>
  <c r="AW28" i="57"/>
  <c r="AV28" i="57"/>
  <c r="AU28" i="57"/>
  <c r="AT28" i="57"/>
  <c r="AS28" i="57"/>
  <c r="AI28" i="57"/>
  <c r="AH28" i="57"/>
  <c r="AG28" i="57"/>
  <c r="AD28" i="57" s="1"/>
  <c r="AF28" i="57"/>
  <c r="AE28" i="57"/>
  <c r="AC28" i="57"/>
  <c r="O28" i="57"/>
  <c r="N28" i="57"/>
  <c r="AM28" i="57" s="1"/>
  <c r="BI28" i="57" s="1"/>
  <c r="BM28" i="57" s="1"/>
  <c r="BQ28" i="57" s="1"/>
  <c r="BV28" i="57" s="1"/>
  <c r="BZ28" i="57" s="1"/>
  <c r="M28" i="57"/>
  <c r="AL28" i="57" s="1"/>
  <c r="L28" i="57"/>
  <c r="BG28" i="57" s="1"/>
  <c r="BK28" i="57" s="1"/>
  <c r="BO28" i="57" s="1"/>
  <c r="BD27" i="57"/>
  <c r="BC27" i="57"/>
  <c r="BB27" i="57"/>
  <c r="BA27" i="57"/>
  <c r="AZ27" i="57"/>
  <c r="AY27" i="57"/>
  <c r="AX27" i="57"/>
  <c r="AW27" i="57"/>
  <c r="AV27" i="57"/>
  <c r="AU27" i="57"/>
  <c r="AT27" i="57"/>
  <c r="AS27" i="57"/>
  <c r="AI27" i="57"/>
  <c r="AH27" i="57"/>
  <c r="AQ27" i="57" s="1"/>
  <c r="AG27" i="57"/>
  <c r="AD27" i="57" s="1"/>
  <c r="AF27" i="57"/>
  <c r="AE27" i="57"/>
  <c r="AC27" i="57"/>
  <c r="O27" i="57"/>
  <c r="N27" i="57"/>
  <c r="AM27" i="57" s="1"/>
  <c r="BI27" i="57" s="1"/>
  <c r="BM27" i="57" s="1"/>
  <c r="BQ27" i="57" s="1"/>
  <c r="BV27" i="57" s="1"/>
  <c r="BZ27" i="57" s="1"/>
  <c r="M27" i="57"/>
  <c r="L27" i="57"/>
  <c r="BG27" i="57" s="1"/>
  <c r="BK27" i="57" s="1"/>
  <c r="BO27" i="57" s="1"/>
  <c r="CH26" i="57"/>
  <c r="CI26" i="57" s="1"/>
  <c r="BD26" i="57"/>
  <c r="BC26" i="57"/>
  <c r="BB26" i="57"/>
  <c r="BA26" i="57"/>
  <c r="AZ26" i="57"/>
  <c r="AY26" i="57"/>
  <c r="AX26" i="57"/>
  <c r="AW26" i="57"/>
  <c r="AV26" i="57"/>
  <c r="AU26" i="57"/>
  <c r="AT26" i="57"/>
  <c r="AS26" i="57"/>
  <c r="AI26" i="57"/>
  <c r="AH26" i="57"/>
  <c r="AQ26" i="57" s="1"/>
  <c r="AG26" i="57"/>
  <c r="AF26" i="57"/>
  <c r="AE26" i="57"/>
  <c r="AD26" i="57"/>
  <c r="AM26" i="57" s="1"/>
  <c r="BI26" i="57" s="1"/>
  <c r="BM26" i="57" s="1"/>
  <c r="BQ26" i="57" s="1"/>
  <c r="BV26" i="57" s="1"/>
  <c r="BZ26" i="57" s="1"/>
  <c r="AC26" i="57"/>
  <c r="O26" i="57"/>
  <c r="N26" i="57"/>
  <c r="M26" i="57"/>
  <c r="L26" i="57"/>
  <c r="BG26" i="57" s="1"/>
  <c r="BK26" i="57" s="1"/>
  <c r="BO26" i="57" s="1"/>
  <c r="BG25" i="57"/>
  <c r="BK25" i="57" s="1"/>
  <c r="BO25" i="57" s="1"/>
  <c r="BD25" i="57"/>
  <c r="BC25" i="57"/>
  <c r="BB25" i="57"/>
  <c r="BA25" i="57"/>
  <c r="AZ25" i="57"/>
  <c r="AY25" i="57"/>
  <c r="AX25" i="57"/>
  <c r="AW25" i="57"/>
  <c r="AV25" i="57"/>
  <c r="AU25" i="57"/>
  <c r="AT25" i="57"/>
  <c r="AS25" i="57"/>
  <c r="AK25" i="57"/>
  <c r="AO25" i="57" s="1"/>
  <c r="AI25" i="57"/>
  <c r="AH25" i="57"/>
  <c r="AG25" i="57"/>
  <c r="AF25" i="57"/>
  <c r="AE25" i="57"/>
  <c r="AD25" i="57"/>
  <c r="AC25" i="57"/>
  <c r="O25" i="57"/>
  <c r="N25" i="57"/>
  <c r="M25" i="57"/>
  <c r="L25" i="57"/>
  <c r="CH24" i="57" a="1"/>
  <c r="CH24" i="57" s="1"/>
  <c r="CI24" i="57" s="1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I24" i="57"/>
  <c r="AH24" i="57"/>
  <c r="AG24" i="57"/>
  <c r="AD24" i="57" s="1"/>
  <c r="AF24" i="57"/>
  <c r="AE24" i="57"/>
  <c r="AC24" i="57"/>
  <c r="O24" i="57"/>
  <c r="N24" i="57"/>
  <c r="M24" i="57"/>
  <c r="L24" i="57"/>
  <c r="BG24" i="57" s="1"/>
  <c r="BK24" i="57" s="1"/>
  <c r="BO24" i="57" s="1"/>
  <c r="CH23" i="57"/>
  <c r="CI23" i="57" s="1"/>
  <c r="BD23" i="57"/>
  <c r="BC23" i="57"/>
  <c r="BB23" i="57"/>
  <c r="BA23" i="57"/>
  <c r="AZ23" i="57"/>
  <c r="AY23" i="57"/>
  <c r="AX23" i="57"/>
  <c r="AW23" i="57"/>
  <c r="AV23" i="57"/>
  <c r="AU23" i="57"/>
  <c r="AT23" i="57"/>
  <c r="AS23" i="57"/>
  <c r="AI23" i="57"/>
  <c r="AH23" i="57"/>
  <c r="AG23" i="57"/>
  <c r="AD23" i="57" s="1"/>
  <c r="AM23" i="57" s="1"/>
  <c r="AF23" i="57"/>
  <c r="AE23" i="57"/>
  <c r="AC23" i="57"/>
  <c r="O23" i="57"/>
  <c r="N23" i="57"/>
  <c r="M23" i="57"/>
  <c r="AL23" i="57" s="1"/>
  <c r="L23" i="57"/>
  <c r="BG23" i="57" s="1"/>
  <c r="BK23" i="57" s="1"/>
  <c r="BO23" i="57" s="1"/>
  <c r="BD22" i="57"/>
  <c r="BC22" i="57"/>
  <c r="BB22" i="57"/>
  <c r="BA22" i="57"/>
  <c r="AZ22" i="57"/>
  <c r="AY22" i="57"/>
  <c r="AX22" i="57"/>
  <c r="AW22" i="57"/>
  <c r="AV22" i="57"/>
  <c r="AU22" i="57"/>
  <c r="AT22" i="57"/>
  <c r="AS22" i="57"/>
  <c r="AI22" i="57"/>
  <c r="AH22" i="57"/>
  <c r="AG22" i="57"/>
  <c r="AD22" i="57" s="1"/>
  <c r="AF22" i="57"/>
  <c r="AE22" i="57"/>
  <c r="AC22" i="57"/>
  <c r="O22" i="57"/>
  <c r="N22" i="57"/>
  <c r="M22" i="57"/>
  <c r="L22" i="57"/>
  <c r="BD21" i="57"/>
  <c r="BC21" i="57"/>
  <c r="BB21" i="57"/>
  <c r="BA21" i="57"/>
  <c r="AZ21" i="57"/>
  <c r="AY21" i="57"/>
  <c r="AX21" i="57"/>
  <c r="AW21" i="57"/>
  <c r="AV21" i="57"/>
  <c r="AU21" i="57"/>
  <c r="AT21" i="57"/>
  <c r="AS21" i="57"/>
  <c r="AI21" i="57"/>
  <c r="AH21" i="57"/>
  <c r="AG21" i="57"/>
  <c r="AF21" i="57"/>
  <c r="AE21" i="57"/>
  <c r="AC21" i="57"/>
  <c r="O21" i="57"/>
  <c r="N21" i="57"/>
  <c r="M21" i="57"/>
  <c r="L21" i="57"/>
  <c r="CH20" i="57" a="1"/>
  <c r="CH20" i="57" s="1"/>
  <c r="CI20" i="57" s="1"/>
  <c r="BD20" i="57"/>
  <c r="BC20" i="57"/>
  <c r="BB20" i="57"/>
  <c r="BA20" i="57"/>
  <c r="AZ20" i="57"/>
  <c r="AY20" i="57"/>
  <c r="AX20" i="57"/>
  <c r="AW20" i="57"/>
  <c r="AV20" i="57"/>
  <c r="AU20" i="57"/>
  <c r="AT20" i="57"/>
  <c r="AS20" i="57"/>
  <c r="AI20" i="57"/>
  <c r="AH20" i="57"/>
  <c r="AG20" i="57"/>
  <c r="AF20" i="57"/>
  <c r="AE20" i="57"/>
  <c r="AC20" i="57"/>
  <c r="O20" i="57"/>
  <c r="N20" i="57"/>
  <c r="M20" i="57"/>
  <c r="L20" i="57"/>
  <c r="CH19" i="57"/>
  <c r="CI19" i="57" s="1"/>
  <c r="C14" i="57"/>
  <c r="CG9" i="57"/>
  <c r="CF9" i="57"/>
  <c r="CE9" i="57"/>
  <c r="CD9" i="57"/>
  <c r="CC9" i="57"/>
  <c r="AE30" i="59" l="1"/>
  <c r="CH22" i="59" s="1"/>
  <c r="CI22" i="59" s="1"/>
  <c r="AL21" i="59"/>
  <c r="AP21" i="59" s="1"/>
  <c r="BH21" i="59" s="1"/>
  <c r="BL21" i="59" s="1"/>
  <c r="BP21" i="59" s="1"/>
  <c r="AF30" i="59"/>
  <c r="AG30" i="59"/>
  <c r="AH30" i="59"/>
  <c r="AI30" i="59"/>
  <c r="BE22" i="59"/>
  <c r="AL20" i="59"/>
  <c r="AP20" i="59" s="1"/>
  <c r="BH20" i="59" s="1"/>
  <c r="BL20" i="59" s="1"/>
  <c r="CH21" i="59"/>
  <c r="CI21" i="59" s="1"/>
  <c r="BE23" i="59"/>
  <c r="BE28" i="59"/>
  <c r="AK26" i="59"/>
  <c r="AM23" i="59"/>
  <c r="AK25" i="59"/>
  <c r="BE26" i="59"/>
  <c r="BE27" i="59"/>
  <c r="AM22" i="59"/>
  <c r="BI22" i="59" s="1"/>
  <c r="BM22" i="59" s="1"/>
  <c r="BQ22" i="59" s="1"/>
  <c r="BV22" i="59" s="1"/>
  <c r="BZ22" i="59" s="1"/>
  <c r="BE24" i="59"/>
  <c r="BE29" i="59"/>
  <c r="BE25" i="59"/>
  <c r="AQ24" i="59"/>
  <c r="AP29" i="59"/>
  <c r="BH29" i="59" s="1"/>
  <c r="BL29" i="59" s="1"/>
  <c r="BP29" i="59" s="1"/>
  <c r="BU29" i="59" s="1"/>
  <c r="BY29" i="59" s="1"/>
  <c r="AD24" i="58"/>
  <c r="BT28" i="59"/>
  <c r="BX28" i="59" s="1"/>
  <c r="BT26" i="59"/>
  <c r="BX26" i="59" s="1"/>
  <c r="AM25" i="59"/>
  <c r="BI25" i="59" s="1"/>
  <c r="BM25" i="59" s="1"/>
  <c r="BQ25" i="59" s="1"/>
  <c r="BV25" i="59" s="1"/>
  <c r="BZ25" i="59" s="1"/>
  <c r="BT27" i="59"/>
  <c r="BX27" i="59" s="1"/>
  <c r="AQ27" i="59"/>
  <c r="AM28" i="59"/>
  <c r="BI28" i="59" s="1"/>
  <c r="BM28" i="59" s="1"/>
  <c r="BQ28" i="59" s="1"/>
  <c r="BV28" i="59" s="1"/>
  <c r="BZ28" i="59" s="1"/>
  <c r="AM29" i="59"/>
  <c r="BT29" i="59"/>
  <c r="BX29" i="59" s="1"/>
  <c r="AZ21" i="59"/>
  <c r="BB20" i="59"/>
  <c r="AT20" i="59"/>
  <c r="AY21" i="59"/>
  <c r="BA20" i="59"/>
  <c r="AS20" i="59"/>
  <c r="AX21" i="59"/>
  <c r="AZ20" i="59"/>
  <c r="BC20" i="59"/>
  <c r="AW21" i="59"/>
  <c r="AY20" i="59"/>
  <c r="BB21" i="59"/>
  <c r="AT21" i="59"/>
  <c r="BD20" i="59"/>
  <c r="BD21" i="59"/>
  <c r="AV21" i="59"/>
  <c r="AX20" i="59"/>
  <c r="AV20" i="59"/>
  <c r="AS21" i="59"/>
  <c r="BC21" i="59"/>
  <c r="AU21" i="59"/>
  <c r="AW20" i="59"/>
  <c r="BA21" i="59"/>
  <c r="AU20" i="59"/>
  <c r="AU30" i="59" s="1"/>
  <c r="BT23" i="59"/>
  <c r="BX23" i="59" s="1"/>
  <c r="AM26" i="59"/>
  <c r="BI26" i="59" s="1"/>
  <c r="BM26" i="59" s="1"/>
  <c r="BQ26" i="59" s="1"/>
  <c r="BV26" i="59" s="1"/>
  <c r="BZ26" i="59" s="1"/>
  <c r="BI23" i="59"/>
  <c r="BM23" i="59" s="1"/>
  <c r="BQ23" i="59" s="1"/>
  <c r="BV23" i="59" s="1"/>
  <c r="BZ23" i="59" s="1"/>
  <c r="AQ23" i="59"/>
  <c r="AQ22" i="59"/>
  <c r="BT24" i="59"/>
  <c r="BX24" i="59" s="1"/>
  <c r="CA24" i="59" s="1"/>
  <c r="BR24" i="59"/>
  <c r="AM21" i="59"/>
  <c r="BI21" i="59" s="1"/>
  <c r="BM21" i="59" s="1"/>
  <c r="BQ21" i="59" s="1"/>
  <c r="BV21" i="59" s="1"/>
  <c r="BZ21" i="59" s="1"/>
  <c r="BT22" i="59"/>
  <c r="BX22" i="59" s="1"/>
  <c r="AK27" i="59"/>
  <c r="AO27" i="59" s="1"/>
  <c r="AD20" i="59"/>
  <c r="AM20" i="59" s="1"/>
  <c r="AK21" i="59"/>
  <c r="AO21" i="59" s="1"/>
  <c r="AO25" i="59"/>
  <c r="AK28" i="59"/>
  <c r="AO28" i="59" s="1"/>
  <c r="AL25" i="59"/>
  <c r="AO20" i="59"/>
  <c r="AK22" i="59"/>
  <c r="AO22" i="59" s="1"/>
  <c r="AP25" i="59"/>
  <c r="BH25" i="59" s="1"/>
  <c r="BL25" i="59" s="1"/>
  <c r="BP25" i="59" s="1"/>
  <c r="BU25" i="59" s="1"/>
  <c r="BY25" i="59" s="1"/>
  <c r="AO26" i="59"/>
  <c r="AK29" i="59"/>
  <c r="AO29" i="59" s="1"/>
  <c r="CG9" i="59"/>
  <c r="AP27" i="59"/>
  <c r="BH27" i="59" s="1"/>
  <c r="BL27" i="59" s="1"/>
  <c r="BP27" i="59" s="1"/>
  <c r="BU27" i="59" s="1"/>
  <c r="BY27" i="59" s="1"/>
  <c r="CH27" i="59"/>
  <c r="CI27" i="59" s="1"/>
  <c r="AP28" i="59"/>
  <c r="BH28" i="59" s="1"/>
  <c r="BL28" i="59" s="1"/>
  <c r="BP28" i="59" s="1"/>
  <c r="BU28" i="59" s="1"/>
  <c r="BY28" i="59" s="1"/>
  <c r="AE30" i="58"/>
  <c r="AF30" i="58"/>
  <c r="AM22" i="58"/>
  <c r="BI22" i="58" s="1"/>
  <c r="BM22" i="58" s="1"/>
  <c r="BQ22" i="58" s="1"/>
  <c r="BV22" i="58" s="1"/>
  <c r="BZ22" i="58" s="1"/>
  <c r="CE9" i="58"/>
  <c r="CF9" i="58"/>
  <c r="AG30" i="58"/>
  <c r="AK20" i="58"/>
  <c r="AH30" i="58"/>
  <c r="CH21" i="58"/>
  <c r="CI21" i="58" s="1"/>
  <c r="AL20" i="58"/>
  <c r="AP20" i="58" s="1"/>
  <c r="BH20" i="58" s="1"/>
  <c r="BL20" i="58" s="1"/>
  <c r="AI30" i="58"/>
  <c r="AL26" i="58"/>
  <c r="AP26" i="58" s="1"/>
  <c r="BH26" i="58" s="1"/>
  <c r="BL26" i="58" s="1"/>
  <c r="BP26" i="58" s="1"/>
  <c r="BU26" i="58" s="1"/>
  <c r="BY26" i="58" s="1"/>
  <c r="AL27" i="58"/>
  <c r="AD21" i="58"/>
  <c r="AM21" i="58" s="1"/>
  <c r="BI21" i="58" s="1"/>
  <c r="BM21" i="58" s="1"/>
  <c r="BQ21" i="58" s="1"/>
  <c r="AD23" i="58"/>
  <c r="AM23" i="58" s="1"/>
  <c r="BI23" i="58" s="1"/>
  <c r="BM23" i="58" s="1"/>
  <c r="BQ23" i="58" s="1"/>
  <c r="BV23" i="58" s="1"/>
  <c r="BZ23" i="58" s="1"/>
  <c r="AK24" i="58"/>
  <c r="AO24" i="58" s="1"/>
  <c r="O30" i="58"/>
  <c r="AP21" i="58"/>
  <c r="BH21" i="58" s="1"/>
  <c r="BL21" i="58" s="1"/>
  <c r="BP21" i="58" s="1"/>
  <c r="BE29" i="58"/>
  <c r="BE22" i="58"/>
  <c r="BE24" i="58"/>
  <c r="BE28" i="58"/>
  <c r="AL23" i="58"/>
  <c r="AP23" i="58" s="1"/>
  <c r="BH23" i="58" s="1"/>
  <c r="BL23" i="58" s="1"/>
  <c r="BP23" i="58" s="1"/>
  <c r="BE23" i="58"/>
  <c r="AL24" i="58"/>
  <c r="AP24" i="58" s="1"/>
  <c r="BH24" i="58" s="1"/>
  <c r="BL24" i="58" s="1"/>
  <c r="BP24" i="58" s="1"/>
  <c r="AK26" i="58"/>
  <c r="AM24" i="58"/>
  <c r="BI24" i="58" s="1"/>
  <c r="BM24" i="58" s="1"/>
  <c r="BQ24" i="58" s="1"/>
  <c r="BV24" i="58" s="1"/>
  <c r="BZ24" i="58" s="1"/>
  <c r="AK25" i="58"/>
  <c r="AO25" i="58" s="1"/>
  <c r="BE26" i="58"/>
  <c r="BE27" i="58"/>
  <c r="AL29" i="58"/>
  <c r="AP29" i="58" s="1"/>
  <c r="BH29" i="58" s="1"/>
  <c r="BL29" i="58" s="1"/>
  <c r="BP29" i="58" s="1"/>
  <c r="BU29" i="58" s="1"/>
  <c r="BY29" i="58" s="1"/>
  <c r="AL22" i="58"/>
  <c r="AP22" i="58" s="1"/>
  <c r="BH22" i="58" s="1"/>
  <c r="BL22" i="58" s="1"/>
  <c r="BP22" i="58" s="1"/>
  <c r="BE25" i="58"/>
  <c r="AY21" i="58"/>
  <c r="BA20" i="58"/>
  <c r="AS20" i="58"/>
  <c r="AY20" i="58"/>
  <c r="AX21" i="58"/>
  <c r="AZ20" i="58"/>
  <c r="BC20" i="58"/>
  <c r="BB20" i="58"/>
  <c r="AW21" i="58"/>
  <c r="BA21" i="58"/>
  <c r="AS21" i="58"/>
  <c r="BD21" i="58"/>
  <c r="AV21" i="58"/>
  <c r="AX20" i="58"/>
  <c r="BB21" i="58"/>
  <c r="AT21" i="58"/>
  <c r="AU20" i="58"/>
  <c r="AT20" i="58"/>
  <c r="BC21" i="58"/>
  <c r="AU21" i="58"/>
  <c r="AW20" i="58"/>
  <c r="AV20" i="58"/>
  <c r="AV30" i="58" s="1"/>
  <c r="BD20" i="58"/>
  <c r="AZ21" i="58"/>
  <c r="AM26" i="58"/>
  <c r="BI26" i="58" s="1"/>
  <c r="BM26" i="58" s="1"/>
  <c r="BQ26" i="58" s="1"/>
  <c r="BV26" i="58" s="1"/>
  <c r="BZ26" i="58" s="1"/>
  <c r="BT25" i="58"/>
  <c r="BX25" i="58" s="1"/>
  <c r="AM25" i="58"/>
  <c r="BI25" i="58" s="1"/>
  <c r="BM25" i="58" s="1"/>
  <c r="BQ25" i="58" s="1"/>
  <c r="BV25" i="58" s="1"/>
  <c r="BZ25" i="58" s="1"/>
  <c r="AM27" i="58"/>
  <c r="BI27" i="58" s="1"/>
  <c r="BM27" i="58" s="1"/>
  <c r="BQ27" i="58" s="1"/>
  <c r="BV27" i="58" s="1"/>
  <c r="BZ27" i="58" s="1"/>
  <c r="BI28" i="58"/>
  <c r="BM28" i="58" s="1"/>
  <c r="BQ28" i="58" s="1"/>
  <c r="BV28" i="58" s="1"/>
  <c r="BZ28" i="58" s="1"/>
  <c r="AQ28" i="58"/>
  <c r="BR28" i="58"/>
  <c r="BT28" i="58"/>
  <c r="BX28" i="58" s="1"/>
  <c r="BT26" i="58"/>
  <c r="BX26" i="58" s="1"/>
  <c r="BT27" i="58"/>
  <c r="BX27" i="58" s="1"/>
  <c r="BI29" i="58"/>
  <c r="BM29" i="58" s="1"/>
  <c r="BQ29" i="58" s="1"/>
  <c r="BV29" i="58" s="1"/>
  <c r="BZ29" i="58" s="1"/>
  <c r="AQ29" i="58"/>
  <c r="BT29" i="58"/>
  <c r="BX29" i="58" s="1"/>
  <c r="CG9" i="58"/>
  <c r="AK27" i="58"/>
  <c r="AO27" i="58" s="1"/>
  <c r="AD20" i="58"/>
  <c r="AM20" i="58" s="1"/>
  <c r="AK21" i="58"/>
  <c r="AK28" i="58"/>
  <c r="AO20" i="58"/>
  <c r="AK22" i="58"/>
  <c r="AO22" i="58" s="1"/>
  <c r="AP25" i="58"/>
  <c r="BH25" i="58" s="1"/>
  <c r="BL25" i="58" s="1"/>
  <c r="BP25" i="58" s="1"/>
  <c r="BU25" i="58" s="1"/>
  <c r="BY25" i="58" s="1"/>
  <c r="AO26" i="58"/>
  <c r="AK29" i="58"/>
  <c r="AO29" i="58" s="1"/>
  <c r="AK23" i="58"/>
  <c r="AO23" i="58" s="1"/>
  <c r="AO21" i="58"/>
  <c r="AP27" i="58"/>
  <c r="BH27" i="58" s="1"/>
  <c r="BL27" i="58" s="1"/>
  <c r="BP27" i="58" s="1"/>
  <c r="BU27" i="58" s="1"/>
  <c r="BY27" i="58" s="1"/>
  <c r="CH27" i="58"/>
  <c r="CI27" i="58" s="1"/>
  <c r="AO28" i="58"/>
  <c r="AD20" i="57"/>
  <c r="BB30" i="57"/>
  <c r="AK28" i="57"/>
  <c r="AO28" i="57" s="1"/>
  <c r="AL25" i="57"/>
  <c r="AK27" i="57"/>
  <c r="AL24" i="57"/>
  <c r="AP24" i="57" s="1"/>
  <c r="BH24" i="57" s="1"/>
  <c r="BL24" i="57" s="1"/>
  <c r="BP24" i="57" s="1"/>
  <c r="BU24" i="57" s="1"/>
  <c r="BY24" i="57" s="1"/>
  <c r="AM25" i="57"/>
  <c r="BI25" i="57" s="1"/>
  <c r="BM25" i="57" s="1"/>
  <c r="BQ25" i="57" s="1"/>
  <c r="BV25" i="57" s="1"/>
  <c r="BZ25" i="57" s="1"/>
  <c r="AK26" i="57"/>
  <c r="AL27" i="57"/>
  <c r="AP27" i="57" s="1"/>
  <c r="BH27" i="57" s="1"/>
  <c r="BL27" i="57" s="1"/>
  <c r="BP27" i="57" s="1"/>
  <c r="BU27" i="57" s="1"/>
  <c r="BY27" i="57" s="1"/>
  <c r="AT30" i="57"/>
  <c r="AM24" i="57"/>
  <c r="AQ24" i="57" s="1"/>
  <c r="AD21" i="57"/>
  <c r="AM21" i="57" s="1"/>
  <c r="BI21" i="57" s="1"/>
  <c r="BM21" i="57" s="1"/>
  <c r="BQ21" i="57" s="1"/>
  <c r="BV21" i="57" s="1"/>
  <c r="BZ21" i="57" s="1"/>
  <c r="AL22" i="57"/>
  <c r="AP22" i="57" s="1"/>
  <c r="BH22" i="57" s="1"/>
  <c r="BL22" i="57" s="1"/>
  <c r="BP22" i="57" s="1"/>
  <c r="AI30" i="57"/>
  <c r="AF30" i="57"/>
  <c r="AW30" i="57"/>
  <c r="BE27" i="57"/>
  <c r="BE23" i="57"/>
  <c r="BE28" i="57"/>
  <c r="AX30" i="57"/>
  <c r="BE22" i="57"/>
  <c r="CH21" i="57"/>
  <c r="CI21" i="57" s="1"/>
  <c r="AG30" i="57"/>
  <c r="AM22" i="57"/>
  <c r="BI22" i="57" s="1"/>
  <c r="BM22" i="57" s="1"/>
  <c r="BQ22" i="57" s="1"/>
  <c r="BV22" i="57" s="1"/>
  <c r="BZ22" i="57" s="1"/>
  <c r="BE24" i="57"/>
  <c r="AU30" i="57"/>
  <c r="BC30" i="57"/>
  <c r="AV30" i="57"/>
  <c r="BE26" i="57"/>
  <c r="BE29" i="57"/>
  <c r="BD30" i="57"/>
  <c r="AH30" i="57"/>
  <c r="AY30" i="57"/>
  <c r="AL21" i="57"/>
  <c r="AP21" i="57" s="1"/>
  <c r="BH21" i="57" s="1"/>
  <c r="BL21" i="57" s="1"/>
  <c r="BP21" i="57" s="1"/>
  <c r="AZ30" i="57"/>
  <c r="BE21" i="57"/>
  <c r="AS30" i="57"/>
  <c r="BA30" i="57"/>
  <c r="BE25" i="57"/>
  <c r="O30" i="57"/>
  <c r="AK20" i="57"/>
  <c r="AO20" i="57" s="1"/>
  <c r="AM20" i="57"/>
  <c r="BI20" i="57" s="1"/>
  <c r="BM20" i="57" s="1"/>
  <c r="BQ20" i="57" s="1"/>
  <c r="AK21" i="57"/>
  <c r="AO21" i="57" s="1"/>
  <c r="BT27" i="57"/>
  <c r="BX27" i="57" s="1"/>
  <c r="BT29" i="57"/>
  <c r="BX29" i="57" s="1"/>
  <c r="AQ23" i="57"/>
  <c r="BI23" i="57"/>
  <c r="BM23" i="57" s="1"/>
  <c r="BQ23" i="57" s="1"/>
  <c r="BV23" i="57" s="1"/>
  <c r="BZ23" i="57" s="1"/>
  <c r="BT23" i="57"/>
  <c r="BX23" i="57" s="1"/>
  <c r="AP23" i="57"/>
  <c r="BH23" i="57" s="1"/>
  <c r="BL23" i="57" s="1"/>
  <c r="BP23" i="57" s="1"/>
  <c r="BU23" i="57" s="1"/>
  <c r="BY23" i="57" s="1"/>
  <c r="BT24" i="57"/>
  <c r="BX24" i="57" s="1"/>
  <c r="AQ25" i="57"/>
  <c r="BT25" i="57"/>
  <c r="BX25" i="57" s="1"/>
  <c r="BT26" i="57"/>
  <c r="BX26" i="57" s="1"/>
  <c r="BT28" i="57"/>
  <c r="BX28" i="57" s="1"/>
  <c r="AQ28" i="57"/>
  <c r="AL20" i="57"/>
  <c r="AP20" i="57" s="1"/>
  <c r="BH20" i="57" s="1"/>
  <c r="BL20" i="57" s="1"/>
  <c r="AK22" i="57"/>
  <c r="AO22" i="57" s="1"/>
  <c r="AP25" i="57"/>
  <c r="BH25" i="57" s="1"/>
  <c r="BL25" i="57" s="1"/>
  <c r="BP25" i="57" s="1"/>
  <c r="BU25" i="57" s="1"/>
  <c r="BY25" i="57" s="1"/>
  <c r="AO26" i="57"/>
  <c r="AK29" i="57"/>
  <c r="AO29" i="57" s="1"/>
  <c r="BE20" i="57"/>
  <c r="AK23" i="57"/>
  <c r="AO23" i="57" s="1"/>
  <c r="AO27" i="57"/>
  <c r="AE30" i="57"/>
  <c r="AK24" i="57"/>
  <c r="AO24" i="57" s="1"/>
  <c r="CH27" i="57"/>
  <c r="CI27" i="57" s="1"/>
  <c r="AP28" i="57"/>
  <c r="BH28" i="57" s="1"/>
  <c r="BL28" i="57" s="1"/>
  <c r="BP28" i="57" s="1"/>
  <c r="BU28" i="57" s="1"/>
  <c r="BY28" i="57" s="1"/>
  <c r="AL26" i="57"/>
  <c r="AP26" i="57" s="1"/>
  <c r="BH26" i="57" s="1"/>
  <c r="BL26" i="57" s="1"/>
  <c r="BP26" i="57" s="1"/>
  <c r="BU26" i="57" s="1"/>
  <c r="BY26" i="57" s="1"/>
  <c r="AP29" i="57"/>
  <c r="BH29" i="57" s="1"/>
  <c r="BL29" i="57" s="1"/>
  <c r="BP29" i="57" s="1"/>
  <c r="BU29" i="57" s="1"/>
  <c r="BY29" i="57" s="1"/>
  <c r="AY30" i="59" l="1"/>
  <c r="BB30" i="59"/>
  <c r="BC30" i="59"/>
  <c r="AQ21" i="59"/>
  <c r="AZ30" i="59"/>
  <c r="AQ25" i="59"/>
  <c r="BR25" i="59"/>
  <c r="CA25" i="59"/>
  <c r="BR23" i="59"/>
  <c r="AV30" i="59"/>
  <c r="AQ26" i="59"/>
  <c r="CA26" i="59"/>
  <c r="AQ21" i="58"/>
  <c r="AX30" i="58"/>
  <c r="CH22" i="58"/>
  <c r="CI22" i="58" s="1"/>
  <c r="BD30" i="58"/>
  <c r="BG24" i="58"/>
  <c r="BK24" i="58" s="1"/>
  <c r="BO24" i="58" s="1"/>
  <c r="BR24" i="58" s="1"/>
  <c r="AQ22" i="58"/>
  <c r="BI20" i="59"/>
  <c r="BM20" i="59" s="1"/>
  <c r="AQ20" i="59"/>
  <c r="CA28" i="59"/>
  <c r="CA22" i="59"/>
  <c r="BL30" i="59"/>
  <c r="BL33" i="59" s="1"/>
  <c r="BP20" i="59"/>
  <c r="BR22" i="59"/>
  <c r="BR27" i="59"/>
  <c r="CA27" i="59"/>
  <c r="BA30" i="59"/>
  <c r="CA23" i="59"/>
  <c r="BE21" i="59"/>
  <c r="BG21" i="59" s="1"/>
  <c r="BK21" i="59" s="1"/>
  <c r="BO21" i="59" s="1"/>
  <c r="AT30" i="59"/>
  <c r="BI29" i="59"/>
  <c r="BM29" i="59" s="1"/>
  <c r="BQ29" i="59" s="1"/>
  <c r="AQ29" i="59"/>
  <c r="BR26" i="59"/>
  <c r="AX30" i="59"/>
  <c r="AQ28" i="59"/>
  <c r="BR28" i="59"/>
  <c r="AW30" i="59"/>
  <c r="BD30" i="59"/>
  <c r="AS30" i="59"/>
  <c r="BE20" i="59"/>
  <c r="BG20" i="59" s="1"/>
  <c r="BK20" i="59" s="1"/>
  <c r="BG23" i="58"/>
  <c r="BK23" i="58" s="1"/>
  <c r="BO23" i="58" s="1"/>
  <c r="BR23" i="58" s="1"/>
  <c r="BG22" i="58"/>
  <c r="BK22" i="58" s="1"/>
  <c r="BO22" i="58" s="1"/>
  <c r="AQ23" i="58"/>
  <c r="AQ25" i="58"/>
  <c r="AT30" i="58"/>
  <c r="BR26" i="58"/>
  <c r="AQ27" i="58"/>
  <c r="AU30" i="58"/>
  <c r="AQ24" i="58"/>
  <c r="BB30" i="58"/>
  <c r="CA28" i="58"/>
  <c r="BI20" i="58"/>
  <c r="BM20" i="58" s="1"/>
  <c r="AQ20" i="58"/>
  <c r="BE21" i="58"/>
  <c r="BG21" i="58" s="1"/>
  <c r="BK21" i="58" s="1"/>
  <c r="BO21" i="58" s="1"/>
  <c r="BA30" i="58"/>
  <c r="CA25" i="58"/>
  <c r="AQ26" i="58"/>
  <c r="AZ30" i="58"/>
  <c r="AS30" i="58"/>
  <c r="BE20" i="58"/>
  <c r="BG20" i="58" s="1"/>
  <c r="BK20" i="58" s="1"/>
  <c r="CA26" i="58"/>
  <c r="BR25" i="58"/>
  <c r="CA29" i="58"/>
  <c r="BR27" i="58"/>
  <c r="AW30" i="58"/>
  <c r="BL30" i="58"/>
  <c r="BL33" i="58" s="1"/>
  <c r="BP20" i="58"/>
  <c r="BC30" i="58"/>
  <c r="BR29" i="58"/>
  <c r="CA27" i="58"/>
  <c r="AY30" i="58"/>
  <c r="BR23" i="57"/>
  <c r="BI24" i="57"/>
  <c r="BM24" i="57" s="1"/>
  <c r="BQ24" i="57" s="1"/>
  <c r="BV24" i="57" s="1"/>
  <c r="BZ24" i="57" s="1"/>
  <c r="CA24" i="57" s="1"/>
  <c r="BR28" i="57"/>
  <c r="BR25" i="57"/>
  <c r="BG21" i="57"/>
  <c r="BK21" i="57" s="1"/>
  <c r="BO21" i="57" s="1"/>
  <c r="BR21" i="57" s="1"/>
  <c r="BG22" i="57"/>
  <c r="BK22" i="57" s="1"/>
  <c r="BO22" i="57" s="1"/>
  <c r="BR22" i="57" s="1"/>
  <c r="AQ22" i="57"/>
  <c r="CA25" i="57"/>
  <c r="CA28" i="57"/>
  <c r="AQ20" i="57"/>
  <c r="BG20" i="57"/>
  <c r="BK20" i="57" s="1"/>
  <c r="CH22" i="57"/>
  <c r="CI22" i="57" s="1"/>
  <c r="CA23" i="57"/>
  <c r="CA27" i="57"/>
  <c r="BL30" i="57"/>
  <c r="BL33" i="57" s="1"/>
  <c r="BP20" i="57"/>
  <c r="BR26" i="57"/>
  <c r="BR29" i="57"/>
  <c r="CA26" i="57"/>
  <c r="CA29" i="57"/>
  <c r="AQ21" i="57"/>
  <c r="BR27" i="57"/>
  <c r="BR22" i="58" l="1"/>
  <c r="BV29" i="59"/>
  <c r="BZ29" i="59" s="1"/>
  <c r="CA29" i="59" s="1"/>
  <c r="BR29" i="59"/>
  <c r="BO20" i="59"/>
  <c r="BK30" i="59"/>
  <c r="BK33" i="59" s="1"/>
  <c r="BP30" i="59"/>
  <c r="BU20" i="59" s="1"/>
  <c r="BR21" i="59"/>
  <c r="BM30" i="59"/>
  <c r="BM33" i="59" s="1"/>
  <c r="BQ20" i="59"/>
  <c r="BR21" i="58"/>
  <c r="BM30" i="58"/>
  <c r="BM33" i="58" s="1"/>
  <c r="BQ20" i="58"/>
  <c r="BP30" i="58"/>
  <c r="BK30" i="58"/>
  <c r="BK33" i="58" s="1"/>
  <c r="BO20" i="58"/>
  <c r="BR24" i="57"/>
  <c r="BM30" i="57"/>
  <c r="BM33" i="57" s="1"/>
  <c r="BQ30" i="57"/>
  <c r="BK30" i="57"/>
  <c r="BK33" i="57" s="1"/>
  <c r="BO20" i="57"/>
  <c r="BP30" i="57"/>
  <c r="BU20" i="57" s="1"/>
  <c r="BU20" i="58" l="1"/>
  <c r="BU22" i="58"/>
  <c r="BY22" i="58" s="1"/>
  <c r="BU24" i="58"/>
  <c r="BY24" i="58" s="1"/>
  <c r="BU23" i="58"/>
  <c r="BY23" i="58" s="1"/>
  <c r="BP33" i="59"/>
  <c r="BU21" i="59"/>
  <c r="BY21" i="59" s="1"/>
  <c r="BO30" i="59"/>
  <c r="BT20" i="59" s="1"/>
  <c r="BR20" i="59"/>
  <c r="BQ30" i="59"/>
  <c r="BQ33" i="59" s="1"/>
  <c r="BO30" i="58"/>
  <c r="BR20" i="58"/>
  <c r="BP33" i="58"/>
  <c r="BU21" i="58"/>
  <c r="BY21" i="58" s="1"/>
  <c r="BQ30" i="58"/>
  <c r="BQ33" i="57"/>
  <c r="BV20" i="57"/>
  <c r="BP33" i="57"/>
  <c r="BU22" i="57"/>
  <c r="BY22" i="57" s="1"/>
  <c r="BU21" i="57"/>
  <c r="BY21" i="57" s="1"/>
  <c r="BO30" i="57"/>
  <c r="BT20" i="57" s="1"/>
  <c r="BR20" i="57"/>
  <c r="BQ33" i="58" l="1"/>
  <c r="BV21" i="58"/>
  <c r="BT20" i="58"/>
  <c r="BT22" i="58"/>
  <c r="BX22" i="58" s="1"/>
  <c r="CA22" i="58" s="1"/>
  <c r="BT24" i="58"/>
  <c r="BX24" i="58" s="1"/>
  <c r="BT23" i="58"/>
  <c r="BX23" i="58" s="1"/>
  <c r="CA23" i="58" s="1"/>
  <c r="CA24" i="58"/>
  <c r="BO33" i="59"/>
  <c r="BR30" i="59"/>
  <c r="BT21" i="59"/>
  <c r="BX21" i="59" s="1"/>
  <c r="CA21" i="59" s="1"/>
  <c r="BV20" i="59"/>
  <c r="BU30" i="59"/>
  <c r="BU30" i="58"/>
  <c r="BV20" i="58"/>
  <c r="BR30" i="58"/>
  <c r="BO33" i="58"/>
  <c r="BT21" i="58"/>
  <c r="BX21" i="58" s="1"/>
  <c r="BV30" i="57"/>
  <c r="BV33" i="57" s="1"/>
  <c r="BU30" i="57"/>
  <c r="BU33" i="57" s="1"/>
  <c r="BT22" i="57"/>
  <c r="BX22" i="57" s="1"/>
  <c r="CA22" i="57" s="1"/>
  <c r="BT21" i="57"/>
  <c r="BX21" i="57" s="1"/>
  <c r="CA21" i="57" s="1"/>
  <c r="BO33" i="57"/>
  <c r="BR30" i="57"/>
  <c r="BU33" i="59" l="1"/>
  <c r="BY20" i="59"/>
  <c r="BY30" i="59" s="1"/>
  <c r="BU37" i="59" s="1"/>
  <c r="BV30" i="59"/>
  <c r="BV33" i="59" s="1"/>
  <c r="BZ20" i="59"/>
  <c r="BZ30" i="59" s="1"/>
  <c r="BV37" i="59" s="1"/>
  <c r="BT30" i="59"/>
  <c r="BU33" i="58"/>
  <c r="BY20" i="58"/>
  <c r="BY30" i="58" s="1"/>
  <c r="BU37" i="58" s="1"/>
  <c r="BV30" i="58"/>
  <c r="BV33" i="58" s="1"/>
  <c r="BT30" i="58"/>
  <c r="BZ20" i="57"/>
  <c r="BZ30" i="57" s="1"/>
  <c r="BV37" i="57" s="1"/>
  <c r="BY20" i="57"/>
  <c r="BY30" i="57" s="1"/>
  <c r="BU37" i="57" s="1"/>
  <c r="BT30" i="57"/>
  <c r="BT33" i="57" s="1"/>
  <c r="BZ21" i="58" l="1"/>
  <c r="CA21" i="58" s="1"/>
  <c r="BT33" i="59"/>
  <c r="BX20" i="59"/>
  <c r="BZ20" i="58"/>
  <c r="BZ30" i="58" s="1"/>
  <c r="BV37" i="58" s="1"/>
  <c r="BT33" i="58"/>
  <c r="BX20" i="58"/>
  <c r="BX20" i="57"/>
  <c r="BX30" i="57" s="1"/>
  <c r="BX30" i="59" l="1"/>
  <c r="CA20" i="59"/>
  <c r="CH25" i="59" s="1"/>
  <c r="CI25" i="59" s="1"/>
  <c r="BX30" i="58"/>
  <c r="CA20" i="58"/>
  <c r="CH25" i="58" s="1"/>
  <c r="CI25" i="58" s="1"/>
  <c r="CA20" i="57"/>
  <c r="CH25" i="57" s="1"/>
  <c r="CI25" i="57" s="1"/>
  <c r="CA30" i="57"/>
  <c r="BT37" i="57"/>
  <c r="CH29" i="59" l="1"/>
  <c r="CI29" i="59" s="1"/>
  <c r="BT37" i="59"/>
  <c r="CA30" i="59"/>
  <c r="CH29" i="58"/>
  <c r="CI29" i="58" s="1"/>
  <c r="BT37" i="58"/>
  <c r="CA30" i="58"/>
  <c r="CH29" i="57"/>
  <c r="CI29" i="5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<sst xmlns="http://schemas.openxmlformats.org/spreadsheetml/2006/main" count="583" uniqueCount="121">
  <si>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</si>
  <si>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</t>
    </rPh>
    <rPh sb="3" eb="4">
      <t>ガク</t>
    </rPh>
    <phoneticPr fontId="2"/>
  </si>
  <si>
    <t>医療</t>
    <rPh sb="0" eb="2">
      <t>イリョウ</t>
    </rPh>
    <phoneticPr fontId="2"/>
  </si>
  <si>
    <t>支援金</t>
    <rPh sb="0" eb="3">
      <t>シエンキン</t>
    </rPh>
    <phoneticPr fontId="2"/>
  </si>
  <si>
    <t>介護</t>
    <rPh sb="0" eb="2">
      <t>カイゴ</t>
    </rPh>
    <phoneticPr fontId="2"/>
  </si>
  <si>
    <t>計</t>
    <rPh sb="0" eb="1">
      <t>ケイ</t>
    </rPh>
    <phoneticPr fontId="2"/>
  </si>
  <si>
    <t>医療/支援金</t>
    <rPh sb="0" eb="2">
      <t>イリョウ</t>
    </rPh>
    <rPh sb="3" eb="6">
      <t>シエンキン</t>
    </rPh>
    <phoneticPr fontId="2"/>
  </si>
  <si>
    <t>①医療分</t>
    <rPh sb="1" eb="3">
      <t>イリョウ</t>
    </rPh>
    <rPh sb="3" eb="4">
      <t>ブン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</si>
  <si>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</si>
  <si>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小計</t>
    <rPh sb="0" eb="2">
      <t>ショウケイ</t>
    </rPh>
    <phoneticPr fontId="2"/>
  </si>
  <si>
    <t>支援金</t>
    <rPh sb="0" eb="2">
      <t>シエン</t>
    </rPh>
    <rPh sb="2" eb="3">
      <t>キン</t>
    </rPh>
    <phoneticPr fontId="2"/>
  </si>
  <si>
    <t>賦課内訳（参考）</t>
    <rPh sb="0" eb="2">
      <t>フカ</t>
    </rPh>
    <rPh sb="2" eb="4">
      <t>ウチワケ</t>
    </rPh>
    <rPh sb="5" eb="7">
      <t>サンコウ</t>
    </rPh>
    <phoneticPr fontId="2"/>
  </si>
  <si>
    <t>個人計</t>
    <rPh sb="0" eb="2">
      <t>コジン</t>
    </rPh>
    <rPh sb="2" eb="3">
      <t>ケイ</t>
    </rPh>
    <phoneticPr fontId="2"/>
  </si>
  <si>
    <t>②支援金分</t>
    <rPh sb="1" eb="4">
      <t>シエンキン</t>
    </rPh>
    <rPh sb="4" eb="5">
      <t>ブン</t>
    </rPh>
    <phoneticPr fontId="2"/>
  </si>
  <si>
    <t>③介護分</t>
    <rPh sb="1" eb="3">
      <t>カイゴ</t>
    </rPh>
    <rPh sb="3" eb="4">
      <t>ブン</t>
    </rPh>
    <phoneticPr fontId="2"/>
  </si>
  <si>
    <t>1月</t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</si>
  <si>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</si>
  <si>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</si>
  <si>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</si>
  <si>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</si>
  <si>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</si>
  <si>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</si>
  <si>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</si>
  <si>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</si>
  <si>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</si>
  <si>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</si>
  <si>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rPh sb="1" eb="2">
      <t>ガツ</t>
    </rPh>
    <phoneticPr fontId="2"/>
  </si>
  <si>
    <t>月数カウント</t>
    <rPh sb="0" eb="1">
      <t>ツキ</t>
    </rPh>
    <rPh sb="1" eb="2">
      <t>スウ</t>
    </rPh>
    <phoneticPr fontId="2"/>
  </si>
  <si>
    <t>平等割額計算</t>
    <rPh sb="0" eb="2">
      <t>ビョウドウ</t>
    </rPh>
    <rPh sb="2" eb="3">
      <t>ワリ</t>
    </rPh>
    <rPh sb="3" eb="4">
      <t>ガク</t>
    </rPh>
    <rPh sb="4" eb="6">
      <t>ケイサン</t>
    </rPh>
    <phoneticPr fontId="2"/>
  </si>
  <si>
    <t>№</t>
    <phoneticPr fontId="2"/>
  </si>
  <si>
    <t>氏名</t>
    <rPh sb="0" eb="2">
      <t>シメイ</t>
    </rPh>
    <phoneticPr fontId="2"/>
  </si>
  <si>
    <t>エラーコード</t>
    <phoneticPr fontId="2"/>
  </si>
  <si>
    <t>解説</t>
    <rPh sb="0" eb="2">
      <t>カイセツ</t>
    </rPh>
    <phoneticPr fontId="2"/>
  </si>
  <si>
    <t>表示されるテキスト</t>
    <rPh sb="0" eb="2">
      <t>ヒョウジ</t>
    </rPh>
    <phoneticPr fontId="2"/>
  </si>
  <si>
    <t>加入者①の保険料が入力されていないのに、加入者②以降の保険料が入力されている。</t>
    <rPh sb="0" eb="3">
      <t>カニュウシャ</t>
    </rPh>
    <rPh sb="5" eb="8">
      <t>ホケンリョウ</t>
    </rPh>
    <rPh sb="9" eb="11">
      <t>ニュウリョク</t>
    </rPh>
    <rPh sb="20" eb="23">
      <t>カニュウシャ</t>
    </rPh>
    <rPh sb="24" eb="26">
      <t>イコウ</t>
    </rPh>
    <rPh sb="27" eb="30">
      <t>ホケンリョウ</t>
    </rPh>
    <rPh sb="31" eb="33">
      <t>ニュウリョク</t>
    </rPh>
    <phoneticPr fontId="2"/>
  </si>
  <si>
    <t>決定保険料の①医療分または②支援金分が入力されていない。</t>
    <rPh sb="0" eb="2">
      <t>ケッテイ</t>
    </rPh>
    <rPh sb="2" eb="5">
      <t>ホケンリョウ</t>
    </rPh>
    <rPh sb="7" eb="9">
      <t>イリョウ</t>
    </rPh>
    <rPh sb="9" eb="10">
      <t>ブン</t>
    </rPh>
    <rPh sb="14" eb="17">
      <t>シエンキン</t>
    </rPh>
    <rPh sb="17" eb="18">
      <t>ブン</t>
    </rPh>
    <rPh sb="19" eb="21">
      <t>ニュウリョク</t>
    </rPh>
    <phoneticPr fontId="2"/>
  </si>
  <si>
    <t>E01</t>
    <phoneticPr fontId="2"/>
  </si>
  <si>
    <t>E03</t>
  </si>
  <si>
    <t>E04</t>
  </si>
  <si>
    <t>賦課内訳(参考)のどこかにマイナスが1つ以上生じている。</t>
    <rPh sb="0" eb="2">
      <t>フカ</t>
    </rPh>
    <rPh sb="2" eb="4">
      <t>ウチワケ</t>
    </rPh>
    <rPh sb="5" eb="7">
      <t>サンコウ</t>
    </rPh>
    <rPh sb="20" eb="22">
      <t>イジョウ</t>
    </rPh>
    <rPh sb="22" eb="23">
      <t>ショウ</t>
    </rPh>
    <phoneticPr fontId="2"/>
  </si>
  <si>
    <t>加入者①～⑩のいずれかの｢加入月数(個人別)｣が未入力となっている。</t>
    <rPh sb="0" eb="3">
      <t>カニュウシャ</t>
    </rPh>
    <rPh sb="13" eb="15">
      <t>カニュウ</t>
    </rPh>
    <rPh sb="15" eb="16">
      <t>ツキ</t>
    </rPh>
    <rPh sb="16" eb="17">
      <t>スウ</t>
    </rPh>
    <rPh sb="18" eb="20">
      <t>コジン</t>
    </rPh>
    <rPh sb="20" eb="21">
      <t>ベツ</t>
    </rPh>
    <rPh sb="24" eb="27">
      <t>ミニュウリョク</t>
    </rPh>
    <phoneticPr fontId="2"/>
  </si>
  <si>
    <t>E05</t>
  </si>
  <si>
    <t>E06</t>
  </si>
  <si>
    <t>E07</t>
  </si>
  <si>
    <t>加入者（保険料or加入月数）が1名しか入力されていない。</t>
    <rPh sb="0" eb="3">
      <t>カニュウシャ</t>
    </rPh>
    <rPh sb="4" eb="7">
      <t>ホケンリョウ</t>
    </rPh>
    <rPh sb="9" eb="11">
      <t>カニュウ</t>
    </rPh>
    <rPh sb="11" eb="12">
      <t>ツキ</t>
    </rPh>
    <rPh sb="12" eb="13">
      <t>スウ</t>
    </rPh>
    <rPh sb="16" eb="17">
      <t>メイ</t>
    </rPh>
    <rPh sb="19" eb="21">
      <t>ニュウリョク</t>
    </rPh>
    <phoneticPr fontId="2"/>
  </si>
  <si>
    <t>｢加入月数(個人別)｣に◆が入力されているのに、均等割保険料(介護)が生じていない。</t>
    <rPh sb="1" eb="5">
      <t>カニュウツキスウ</t>
    </rPh>
    <rPh sb="6" eb="9">
      <t>コジンベツ</t>
    </rPh>
    <rPh sb="14" eb="16">
      <t>ニュウリョク</t>
    </rPh>
    <rPh sb="24" eb="27">
      <t>キントウワ</t>
    </rPh>
    <rPh sb="27" eb="30">
      <t>ホケンリョウ</t>
    </rPh>
    <rPh sb="31" eb="33">
      <t>カイゴ</t>
    </rPh>
    <rPh sb="35" eb="36">
      <t>ショウ</t>
    </rPh>
    <phoneticPr fontId="2"/>
  </si>
  <si>
    <t>該当</t>
    <rPh sb="0" eb="2">
      <t>ガイトウ</t>
    </rPh>
    <phoneticPr fontId="2"/>
  </si>
  <si>
    <t>E08</t>
  </si>
  <si>
    <t>加入者①～⑩のいずれかの保険料が未入力となっている。</t>
    <rPh sb="0" eb="3">
      <t>カニュウシャ</t>
    </rPh>
    <rPh sb="12" eb="15">
      <t>ホケンリョウ</t>
    </rPh>
    <rPh sb="16" eb="19">
      <t>ミニュウリョク</t>
    </rPh>
    <phoneticPr fontId="2"/>
  </si>
  <si>
    <t>軽減区分</t>
    <rPh sb="0" eb="2">
      <t>ケイゲン</t>
    </rPh>
    <rPh sb="2" eb="4">
      <t>クブン</t>
    </rPh>
    <phoneticPr fontId="2"/>
  </si>
  <si>
    <t>割</t>
    <rPh sb="0" eb="1">
      <t>ワ</t>
    </rPh>
    <phoneticPr fontId="2"/>
  </si>
  <si>
    <t>R6</t>
    <phoneticPr fontId="2"/>
  </si>
  <si>
    <t>所得割保険料(介護)は入力されているのに､均等割保険料(介護)が生じていない。</t>
    <rPh sb="0" eb="2">
      <t>ショトク</t>
    </rPh>
    <rPh sb="2" eb="3">
      <t>ワリ</t>
    </rPh>
    <rPh sb="3" eb="6">
      <t>ホケンリョウ</t>
    </rPh>
    <rPh sb="7" eb="9">
      <t>カイゴ</t>
    </rPh>
    <rPh sb="11" eb="13">
      <t>ニュウリョク</t>
    </rPh>
    <rPh sb="21" eb="24">
      <t>キントウワ</t>
    </rPh>
    <rPh sb="24" eb="27">
      <t>ホケンリョウ</t>
    </rPh>
    <rPh sb="28" eb="30">
      <t>カイゴ</t>
    </rPh>
    <rPh sb="32" eb="33">
      <t>ショウ</t>
    </rPh>
    <phoneticPr fontId="2"/>
  </si>
  <si>
    <t>E09</t>
  </si>
  <si>
    <t>◆</t>
    <phoneticPr fontId="2"/>
  </si>
  <si>
    <t>入力</t>
    <rPh sb="0" eb="2">
      <t>ニュウリョク</t>
    </rPh>
    <phoneticPr fontId="2"/>
  </si>
  <si>
    <t>均等割保険料(介護)はあるが、加入月数(個人別)には◆が入力されていない｡</t>
    <rPh sb="0" eb="3">
      <t>キントウワ</t>
    </rPh>
    <rPh sb="3" eb="6">
      <t>ホケンリョウ</t>
    </rPh>
    <rPh sb="7" eb="9">
      <t>カイゴ</t>
    </rPh>
    <rPh sb="15" eb="17">
      <t>カニュウ</t>
    </rPh>
    <rPh sb="17" eb="18">
      <t>ツキ</t>
    </rPh>
    <rPh sb="18" eb="19">
      <t>スウ</t>
    </rPh>
    <rPh sb="20" eb="22">
      <t>コジン</t>
    </rPh>
    <rPh sb="22" eb="23">
      <t>ベツ</t>
    </rPh>
    <rPh sb="28" eb="30">
      <t>ニュウリョク</t>
    </rPh>
    <phoneticPr fontId="2"/>
  </si>
  <si>
    <t>E02A</t>
    <phoneticPr fontId="2"/>
  </si>
  <si>
    <t>E02B</t>
    <phoneticPr fontId="2"/>
  </si>
  <si>
    <t>加入者①の加入月数(個人別)が入力されていないのに、加入者②以降の加入月数(個人別)が入力されている。</t>
    <rPh sb="0" eb="3">
      <t>カニュウシャ</t>
    </rPh>
    <rPh sb="5" eb="7">
      <t>カニュウ</t>
    </rPh>
    <rPh sb="7" eb="8">
      <t>ツキ</t>
    </rPh>
    <rPh sb="8" eb="9">
      <t>スウ</t>
    </rPh>
    <rPh sb="10" eb="12">
      <t>コジン</t>
    </rPh>
    <rPh sb="12" eb="13">
      <t>ベツ</t>
    </rPh>
    <rPh sb="15" eb="17">
      <t>ニュウリョク</t>
    </rPh>
    <rPh sb="26" eb="29">
      <t>カニュウシャ</t>
    </rPh>
    <rPh sb="30" eb="32">
      <t>イコウ</t>
    </rPh>
    <rPh sb="33" eb="37">
      <t>カニュウツキスウ</t>
    </rPh>
    <rPh sb="38" eb="41">
      <t>コジンベツ</t>
    </rPh>
    <rPh sb="43" eb="45">
      <t>ニュウリョク</t>
    </rPh>
    <phoneticPr fontId="2"/>
  </si>
  <si>
    <t>R5</t>
    <phoneticPr fontId="2"/>
  </si>
  <si>
    <t>R7</t>
    <phoneticPr fontId="2"/>
  </si>
  <si>
    <t>R8</t>
    <phoneticPr fontId="2"/>
  </si>
  <si>
    <t>R9</t>
  </si>
  <si>
    <t>＜＜以下の内容を御理解・御了承のうえ使用してください＞＞</t>
    <rPh sb="2" eb="4">
      <t>イカ</t>
    </rPh>
    <rPh sb="5" eb="7">
      <t>ナイヨウ</t>
    </rPh>
    <rPh sb="8" eb="11">
      <t>ゴリカイ</t>
    </rPh>
    <rPh sb="12" eb="15">
      <t>ゴリョウショウ</t>
    </rPh>
    <rPh sb="18" eb="20">
      <t>シヨウ</t>
    </rPh>
    <phoneticPr fontId="2"/>
  </si>
  <si>
    <t>＊</t>
    <phoneticPr fontId="2"/>
  </si>
  <si>
    <t>年度の途中で加入や脱退、前年所得の変更、減免などが生じた場合は、必要に応じて、手続き後に送付される納入通知書をもとに再度計算してください。</t>
    <rPh sb="0" eb="2">
      <t>ネンド</t>
    </rPh>
    <rPh sb="3" eb="5">
      <t>トチュウ</t>
    </rPh>
    <rPh sb="6" eb="8">
      <t>カニュウ</t>
    </rPh>
    <rPh sb="9" eb="11">
      <t>ダッタイ</t>
    </rPh>
    <rPh sb="12" eb="14">
      <t>ゼンネン</t>
    </rPh>
    <rPh sb="14" eb="16">
      <t>ショトク</t>
    </rPh>
    <rPh sb="17" eb="19">
      <t>ヘンコウ</t>
    </rPh>
    <rPh sb="20" eb="22">
      <t>ゲンメン</t>
    </rPh>
    <rPh sb="25" eb="26">
      <t>ショウ</t>
    </rPh>
    <rPh sb="28" eb="30">
      <t>バアイ</t>
    </rPh>
    <rPh sb="32" eb="34">
      <t>ヒツヨウ</t>
    </rPh>
    <rPh sb="35" eb="36">
      <t>オウ</t>
    </rPh>
    <rPh sb="39" eb="41">
      <t>テツヅ</t>
    </rPh>
    <rPh sb="42" eb="43">
      <t>ゴ</t>
    </rPh>
    <rPh sb="44" eb="46">
      <t>ソウフ</t>
    </rPh>
    <rPh sb="49" eb="51">
      <t>ノウニュウ</t>
    </rPh>
    <rPh sb="51" eb="54">
      <t>ツウチショ</t>
    </rPh>
    <rPh sb="58" eb="60">
      <t>サイド</t>
    </rPh>
    <rPh sb="60" eb="62">
      <t>ケイサン</t>
    </rPh>
    <phoneticPr fontId="2"/>
  </si>
  <si>
    <t>決定金額</t>
    <rPh sb="0" eb="2">
      <t>ケッテイ</t>
    </rPh>
    <rPh sb="2" eb="4">
      <t>キンガク</t>
    </rPh>
    <phoneticPr fontId="2"/>
  </si>
  <si>
    <t>個人別</t>
    <rPh sb="0" eb="2">
      <t>コジン</t>
    </rPh>
    <rPh sb="2" eb="3">
      <t>ベツ</t>
    </rPh>
    <phoneticPr fontId="2"/>
  </si>
  <si>
    <t>均等割額(医/支/介)</t>
    <rPh sb="0" eb="3">
      <t>キントウワリ</t>
    </rPh>
    <rPh sb="3" eb="4">
      <t>ガク</t>
    </rPh>
    <rPh sb="5" eb="6">
      <t>イ</t>
    </rPh>
    <rPh sb="7" eb="8">
      <t>シ</t>
    </rPh>
    <rPh sb="9" eb="10">
      <t>カイ</t>
    </rPh>
    <phoneticPr fontId="2"/>
  </si>
  <si>
    <t>R10</t>
  </si>
  <si>
    <t>未就学児</t>
    <rPh sb="0" eb="4">
      <t>ミシュウガクジ</t>
    </rPh>
    <phoneticPr fontId="2"/>
  </si>
  <si>
    <t>○</t>
    <phoneticPr fontId="2"/>
  </si>
  <si>
    <t>産</t>
    <rPh sb="0" eb="1">
      <t>サン</t>
    </rPh>
    <phoneticPr fontId="2"/>
  </si>
  <si>
    <t>◆産</t>
    <rPh sb="1" eb="2">
      <t>サン</t>
    </rPh>
    <phoneticPr fontId="2"/>
  </si>
  <si>
    <t>6月</t>
    <phoneticPr fontId="2"/>
  </si>
  <si>
    <t>5月</t>
    <phoneticPr fontId="2"/>
  </si>
  <si>
    <t>免除</t>
    <rPh sb="0" eb="2">
      <t>メンジョ</t>
    </rPh>
    <phoneticPr fontId="2"/>
  </si>
  <si>
    <t>震災1/2</t>
    <rPh sb="0" eb="2">
      <t>シンサイ</t>
    </rPh>
    <phoneticPr fontId="2"/>
  </si>
  <si>
    <t>震災</t>
    <rPh sb="0" eb="2">
      <t>シンサイ</t>
    </rPh>
    <phoneticPr fontId="2"/>
  </si>
  <si>
    <t>E10</t>
  </si>
  <si>
    <t>使用停止</t>
    <rPh sb="0" eb="2">
      <t>シヨウ</t>
    </rPh>
    <rPh sb="2" eb="4">
      <t>テイシ</t>
    </rPh>
    <phoneticPr fontId="2"/>
  </si>
  <si>
    <t>E11</t>
  </si>
  <si>
    <t>賦課内訳(参考)の個人計が1円以上となっている人が1人しかいない</t>
    <rPh sb="0" eb="2">
      <t>フカ</t>
    </rPh>
    <rPh sb="2" eb="4">
      <t>ウチワケ</t>
    </rPh>
    <rPh sb="5" eb="7">
      <t>サンコウ</t>
    </rPh>
    <rPh sb="9" eb="11">
      <t>コジン</t>
    </rPh>
    <rPh sb="11" eb="12">
      <t>ケイ</t>
    </rPh>
    <rPh sb="14" eb="15">
      <t>エン</t>
    </rPh>
    <rPh sb="15" eb="17">
      <t>イジョウ</t>
    </rPh>
    <rPh sb="23" eb="24">
      <t>ヒト</t>
    </rPh>
    <rPh sb="26" eb="27">
      <t>ニン</t>
    </rPh>
    <phoneticPr fontId="2"/>
  </si>
  <si>
    <t>注意：主要な入力エラーにのみ対応しています｡あらゆる誤入力･入力漏れ､エラー等が検出されるものではありません｡</t>
    <rPh sb="0" eb="2">
      <t>チュウイ</t>
    </rPh>
    <rPh sb="3" eb="5">
      <t>シュヨウ</t>
    </rPh>
    <rPh sb="6" eb="8">
      <t>ニュウリョク</t>
    </rPh>
    <rPh sb="14" eb="16">
      <t>タイオウ</t>
    </rPh>
    <rPh sb="38" eb="39">
      <t>トウ</t>
    </rPh>
    <rPh sb="40" eb="42">
      <t>ケンシュツ</t>
    </rPh>
    <phoneticPr fontId="2"/>
  </si>
  <si>
    <r>
      <rPr>
        <sz val="9"/>
        <color theme="1"/>
        <rFont val="Segoe UI Symbol"/>
        <family val="2"/>
      </rPr>
      <t>👇</t>
    </r>
    <r>
      <rPr>
        <sz val="9"/>
        <color theme="1"/>
        <rFont val="游ゴシック"/>
        <family val="2"/>
        <charset val="128"/>
        <scheme val="minor"/>
      </rPr>
      <t>最終的な賦課内訳と賦課額との比較</t>
    </r>
    <r>
      <rPr>
        <sz val="9"/>
        <color theme="1"/>
        <rFont val="Calibri"/>
        <family val="2"/>
      </rPr>
      <t>(</t>
    </r>
    <r>
      <rPr>
        <sz val="9"/>
        <color theme="1"/>
        <rFont val="游ゴシック"/>
        <family val="2"/>
        <charset val="128"/>
        <scheme val="minor"/>
      </rPr>
      <t>念のため</t>
    </r>
    <r>
      <rPr>
        <sz val="9"/>
        <color theme="1"/>
        <rFont val="Calibri"/>
        <family val="2"/>
      </rPr>
      <t>)</t>
    </r>
    <rPh sb="2" eb="5">
      <t>サイシュウテキ</t>
    </rPh>
    <rPh sb="6" eb="8">
      <t>フカ</t>
    </rPh>
    <rPh sb="8" eb="10">
      <t>ウチワケ</t>
    </rPh>
    <rPh sb="11" eb="14">
      <t>フカガク</t>
    </rPh>
    <rPh sb="16" eb="18">
      <t>ヒカク</t>
    </rPh>
    <rPh sb="19" eb="20">
      <t>ネン</t>
    </rPh>
    <phoneticPr fontId="2"/>
  </si>
  <si>
    <t>①加入月数反映</t>
    <rPh sb="1" eb="3">
      <t>カニュウ</t>
    </rPh>
    <rPh sb="3" eb="4">
      <t>ツキ</t>
    </rPh>
    <rPh sb="4" eb="5">
      <t>スウ</t>
    </rPh>
    <rPh sb="5" eb="7">
      <t>ハンエイ</t>
    </rPh>
    <phoneticPr fontId="2"/>
  </si>
  <si>
    <t>②産前産後反映</t>
    <rPh sb="1" eb="3">
      <t>サンゼン</t>
    </rPh>
    <rPh sb="3" eb="5">
      <t>サンゴ</t>
    </rPh>
    <rPh sb="5" eb="7">
      <t>ハンエイ</t>
    </rPh>
    <phoneticPr fontId="2"/>
  </si>
  <si>
    <t>④平等割額加算</t>
    <rPh sb="1" eb="3">
      <t>ビョウドウ</t>
    </rPh>
    <rPh sb="3" eb="4">
      <t>ワリ</t>
    </rPh>
    <rPh sb="4" eb="5">
      <t>ガク</t>
    </rPh>
    <rPh sb="5" eb="7">
      <t>カサン</t>
    </rPh>
    <phoneticPr fontId="2"/>
  </si>
  <si>
    <t>⑤端数処理・整数化</t>
    <rPh sb="1" eb="3">
      <t>ハスウ</t>
    </rPh>
    <rPh sb="3" eb="5">
      <t>ショリ</t>
    </rPh>
    <rPh sb="6" eb="8">
      <t>セイスウ</t>
    </rPh>
    <rPh sb="8" eb="9">
      <t>カ</t>
    </rPh>
    <phoneticPr fontId="2"/>
  </si>
  <si>
    <r>
      <t>⑥震災減免反映　</t>
    </r>
    <r>
      <rPr>
        <sz val="6"/>
        <color theme="1"/>
        <rFont val="游ゴシック"/>
        <family val="3"/>
        <charset val="128"/>
        <scheme val="minor"/>
      </rPr>
      <t>基本的にここで個人別と金額がほぼ一致する</t>
    </r>
    <rPh sb="1" eb="3">
      <t>シンサイ</t>
    </rPh>
    <rPh sb="3" eb="5">
      <t>ゲンメン</t>
    </rPh>
    <rPh sb="5" eb="7">
      <t>ハンエイ</t>
    </rPh>
    <rPh sb="8" eb="11">
      <t>キホンテキ</t>
    </rPh>
    <rPh sb="15" eb="17">
      <t>コジン</t>
    </rPh>
    <rPh sb="17" eb="18">
      <t>ベツ</t>
    </rPh>
    <rPh sb="19" eb="21">
      <t>キンガク</t>
    </rPh>
    <rPh sb="24" eb="26">
      <t>イッチ</t>
    </rPh>
    <phoneticPr fontId="2"/>
  </si>
  <si>
    <r>
      <t xml:space="preserve">⑦端数処理(再) </t>
    </r>
    <r>
      <rPr>
        <sz val="6"/>
        <color theme="1"/>
        <rFont val="游ゴシック"/>
        <family val="3"/>
        <charset val="128"/>
        <scheme val="minor"/>
      </rPr>
      <t>1円程度の端数はまだ生じる</t>
    </r>
    <rPh sb="1" eb="3">
      <t>ハスウ</t>
    </rPh>
    <rPh sb="3" eb="5">
      <t>ショリ</t>
    </rPh>
    <rPh sb="6" eb="7">
      <t>サイ</t>
    </rPh>
    <rPh sb="10" eb="11">
      <t>エン</t>
    </rPh>
    <rPh sb="11" eb="13">
      <t>テイド</t>
    </rPh>
    <rPh sb="14" eb="16">
      <t>ハスウ</t>
    </rPh>
    <rPh sb="19" eb="20">
      <t>ショウ</t>
    </rPh>
    <phoneticPr fontId="2"/>
  </si>
  <si>
    <t>⑥時点で小計が一致しない場合､実際の賦課額をベースに按分</t>
    <rPh sb="1" eb="3">
      <t>ジテン</t>
    </rPh>
    <rPh sb="4" eb="6">
      <t>ショウケイ</t>
    </rPh>
    <rPh sb="7" eb="9">
      <t>イッチ</t>
    </rPh>
    <rPh sb="12" eb="14">
      <t>バアイ</t>
    </rPh>
    <rPh sb="15" eb="17">
      <t>ジッサイ</t>
    </rPh>
    <rPh sb="18" eb="21">
      <t>フカガク</t>
    </rPh>
    <rPh sb="26" eb="28">
      <t>アンブン</t>
    </rPh>
    <phoneticPr fontId="2"/>
  </si>
  <si>
    <r>
      <t>賦課内訳は確定申告用の資料として不適当なため、</t>
    </r>
    <r>
      <rPr>
        <b/>
        <u/>
        <sz val="11"/>
        <color theme="1"/>
        <rFont val="游ゴシック"/>
        <family val="3"/>
        <charset val="128"/>
        <scheme val="minor"/>
      </rPr>
      <t>使用しないでください</t>
    </r>
    <r>
      <rPr>
        <sz val="11"/>
        <color theme="1"/>
        <rFont val="游ゴシック"/>
        <family val="2"/>
        <charset val="128"/>
        <scheme val="minor"/>
      </rPr>
      <t>。社会保険料控除にあたり資料の添付自体が不要ですが、資料が必要な場合は1月下旬に送付する「納付済み額のお知らせ」を御活用ください。</t>
    </r>
    <rPh sb="0" eb="2">
      <t>フカ</t>
    </rPh>
    <rPh sb="2" eb="4">
      <t>ウチワケ</t>
    </rPh>
    <rPh sb="5" eb="7">
      <t>カクテイ</t>
    </rPh>
    <rPh sb="7" eb="10">
      <t>シンコクヨウ</t>
    </rPh>
    <rPh sb="11" eb="13">
      <t>シリョウ</t>
    </rPh>
    <rPh sb="16" eb="19">
      <t>フテキトウ</t>
    </rPh>
    <rPh sb="23" eb="25">
      <t>シヨウ</t>
    </rPh>
    <rPh sb="34" eb="36">
      <t>シャカイ</t>
    </rPh>
    <rPh sb="36" eb="39">
      <t>ホケンリョウ</t>
    </rPh>
    <rPh sb="39" eb="41">
      <t>コウジョ</t>
    </rPh>
    <rPh sb="45" eb="47">
      <t>シリョウ</t>
    </rPh>
    <rPh sb="48" eb="50">
      <t>テンプ</t>
    </rPh>
    <rPh sb="50" eb="52">
      <t>ジタイ</t>
    </rPh>
    <rPh sb="53" eb="55">
      <t>フヨウ</t>
    </rPh>
    <rPh sb="59" eb="61">
      <t>シリョウ</t>
    </rPh>
    <rPh sb="62" eb="64">
      <t>ヒツヨウ</t>
    </rPh>
    <rPh sb="65" eb="67">
      <t>バアイ</t>
    </rPh>
    <rPh sb="69" eb="70">
      <t>ガツ</t>
    </rPh>
    <rPh sb="70" eb="72">
      <t>ゲジュン</t>
    </rPh>
    <rPh sb="73" eb="75">
      <t>ソウフ</t>
    </rPh>
    <rPh sb="78" eb="80">
      <t>ノウフ</t>
    </rPh>
    <rPh sb="80" eb="81">
      <t>ズ</t>
    </rPh>
    <rPh sb="82" eb="83">
      <t>ガク</t>
    </rPh>
    <rPh sb="85" eb="86">
      <t>シ</t>
    </rPh>
    <rPh sb="90" eb="93">
      <t>ゴカツヨウ</t>
    </rPh>
    <phoneticPr fontId="2"/>
  </si>
  <si>
    <r>
      <t>国民健康保険料は世帯単位で算定し、世帯主に賦課するため、個人別では算定されません。そのため、本シートでの</t>
    </r>
    <r>
      <rPr>
        <b/>
        <u/>
        <sz val="11"/>
        <color theme="1"/>
        <rFont val="游ゴシック"/>
        <family val="3"/>
        <charset val="128"/>
        <scheme val="minor"/>
      </rPr>
      <t>計算結果は参考値</t>
    </r>
    <r>
      <rPr>
        <sz val="11"/>
        <color theme="1"/>
        <rFont val="游ゴシック"/>
        <family val="2"/>
        <charset val="128"/>
        <scheme val="minor"/>
      </rPr>
      <t>であり、公式なものではありません。</t>
    </r>
    <rPh sb="17" eb="20">
      <t>セタイヌシ</t>
    </rPh>
    <rPh sb="28" eb="30">
      <t>コジン</t>
    </rPh>
    <rPh sb="30" eb="31">
      <t>ベツ</t>
    </rPh>
    <rPh sb="33" eb="35">
      <t>サンテイ</t>
    </rPh>
    <rPh sb="46" eb="47">
      <t>ホン</t>
    </rPh>
    <rPh sb="52" eb="54">
      <t>ケイサン</t>
    </rPh>
    <rPh sb="54" eb="56">
      <t>ケッカ</t>
    </rPh>
    <rPh sb="57" eb="59">
      <t>サンコウ</t>
    </rPh>
    <rPh sb="59" eb="60">
      <t>アタイ</t>
    </rPh>
    <rPh sb="64" eb="66">
      <t>コウシキ</t>
    </rPh>
    <phoneticPr fontId="2"/>
  </si>
  <si>
    <t>なお、窓口等で国保年金課に依頼をされた場合も、提供できるのは同内容のものです。原則として御自身での計算をお願いします。</t>
    <rPh sb="3" eb="5">
      <t>マドグチ</t>
    </rPh>
    <rPh sb="5" eb="6">
      <t>トウ</t>
    </rPh>
    <rPh sb="7" eb="9">
      <t>コクホ</t>
    </rPh>
    <rPh sb="9" eb="11">
      <t>ネンキン</t>
    </rPh>
    <rPh sb="11" eb="12">
      <t>カ</t>
    </rPh>
    <rPh sb="13" eb="15">
      <t>イライ</t>
    </rPh>
    <rPh sb="19" eb="21">
      <t>バアイ</t>
    </rPh>
    <rPh sb="23" eb="25">
      <t>テイキョウ</t>
    </rPh>
    <rPh sb="30" eb="31">
      <t>ドウ</t>
    </rPh>
    <rPh sb="31" eb="33">
      <t>ナイヨウ</t>
    </rPh>
    <rPh sb="39" eb="41">
      <t>ゲンソク</t>
    </rPh>
    <rPh sb="44" eb="47">
      <t>ゴジシン</t>
    </rPh>
    <rPh sb="49" eb="51">
      <t>ケイサン</t>
    </rPh>
    <rPh sb="53" eb="54">
      <t>ネガ</t>
    </rPh>
    <phoneticPr fontId="2"/>
  </si>
  <si>
    <t>≪使い方≫</t>
    <rPh sb="1" eb="2">
      <t>ツカ</t>
    </rPh>
    <rPh sb="3" eb="4">
      <t>カタ</t>
    </rPh>
    <phoneticPr fontId="2"/>
  </si>
  <si>
    <t>←この表示となっているセルに入力します。</t>
    <rPh sb="3" eb="5">
      <t>ヒョウジ</t>
    </rPh>
    <rPh sb="14" eb="16">
      <t>ニュウリョク</t>
    </rPh>
    <phoneticPr fontId="2"/>
  </si>
  <si>
    <t>減額・軽減</t>
    <rPh sb="0" eb="2">
      <t>ゲンガク</t>
    </rPh>
    <rPh sb="3" eb="5">
      <t>ケイゲン</t>
    </rPh>
    <phoneticPr fontId="2"/>
  </si>
  <si>
    <t>PASS:uchiwake25</t>
    <phoneticPr fontId="2"/>
  </si>
  <si>
    <t>減額･軽減(震災1/2)と免除(震災)がどちらも入力されている。</t>
    <rPh sb="0" eb="2">
      <t>ゲンガク</t>
    </rPh>
    <rPh sb="3" eb="5">
      <t>ケイゲン</t>
    </rPh>
    <rPh sb="6" eb="8">
      <t>シンサイ</t>
    </rPh>
    <rPh sb="13" eb="15">
      <t>メンジョ</t>
    </rPh>
    <rPh sb="16" eb="18">
      <t>シンサイ</t>
    </rPh>
    <rPh sb="24" eb="26">
      <t>ニュウリョク</t>
    </rPh>
    <phoneticPr fontId="2"/>
  </si>
  <si>
    <t>E12</t>
  </si>
  <si>
    <t>介護分と未就学児軽減がどちらも入力されている。</t>
    <rPh sb="0" eb="2">
      <t>カイゴ</t>
    </rPh>
    <rPh sb="2" eb="3">
      <t>ブン</t>
    </rPh>
    <rPh sb="4" eb="8">
      <t>ミシュウガクジ</t>
    </rPh>
    <rPh sb="8" eb="10">
      <t>ケイゲン</t>
    </rPh>
    <rPh sb="15" eb="17">
      <t>ニュウリョク</t>
    </rPh>
    <phoneticPr fontId="2"/>
  </si>
  <si>
    <t>R7</t>
  </si>
  <si>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>氏名欄は自由入力</t>
    </r>
    <r>
      <rPr>
        <sz val="11"/>
        <color theme="1"/>
        <rFont val="BIZ UDゴシック"/>
        <family val="3"/>
        <charset val="128"/>
      </rPr>
      <t>(未入力でも計算には影響ありません)</t>
    </r>
    <r>
      <rPr>
        <b/>
        <sz val="11"/>
        <color theme="1"/>
        <rFont val="Segoe UI Emoji"/>
        <family val="2"/>
      </rPr>
      <t xml:space="preserve">
👉</t>
    </r>
    <r>
      <rPr>
        <b/>
        <sz val="11"/>
        <color theme="1"/>
        <rFont val="BIZ UDゴシック"/>
        <family val="3"/>
        <charset val="128"/>
      </rPr>
      <t>納入通知書2枚目､個人明細書の
　「所得割額(円)」と「均等割額(円)」を入力(全員分)（※）</t>
    </r>
    <r>
      <rPr>
        <sz val="11"/>
        <color theme="1"/>
        <rFont val="BIZ UDゴシック"/>
        <family val="3"/>
        <charset val="128"/>
      </rPr>
      <t xml:space="preserve">
※「均等割額」の「介護」は､</t>
    </r>
    <r>
      <rPr>
        <sz val="11"/>
        <color theme="1"/>
        <rFont val="Calibri"/>
        <family val="3"/>
      </rPr>
      <t>0</t>
    </r>
    <r>
      <rPr>
        <sz val="11"/>
        <color theme="1"/>
        <rFont val="BIZ UDゴシック"/>
        <family val="3"/>
        <charset val="128"/>
      </rPr>
      <t>円の場合､入力不要</t>
    </r>
    <r>
      <rPr>
        <sz val="11"/>
        <color theme="1"/>
        <rFont val="Calibri"/>
        <family val="3"/>
      </rPr>
      <t>(</t>
    </r>
    <r>
      <rPr>
        <sz val="11"/>
        <color theme="1"/>
        <rFont val="BIZ UDゴシック"/>
        <family val="3"/>
        <charset val="128"/>
      </rPr>
      <t>空欄のまま</t>
    </r>
    <r>
      <rPr>
        <sz val="11"/>
        <color theme="1"/>
        <rFont val="Calibri"/>
        <family val="3"/>
      </rPr>
      <t>)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 xml:space="preserve">軽減(未就学児)は､個人明細書の｢被保険者氏名｣欄に｢(未就学児)｣とある場合に入力
</t>
    </r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>軽減(震災1/2)･免除(震災)は､減免決定通知書を参照（震災減免申請者のみ）</t>
    </r>
    <rPh sb="2" eb="4">
      <t>シメイ</t>
    </rPh>
    <rPh sb="4" eb="5">
      <t>ラン</t>
    </rPh>
    <rPh sb="6" eb="8">
      <t>ジユウ</t>
    </rPh>
    <rPh sb="8" eb="10">
      <t>ニュウリョク</t>
    </rPh>
    <rPh sb="11" eb="14">
      <t>ミニュウリョク</t>
    </rPh>
    <rPh sb="16" eb="18">
      <t>ケイサン</t>
    </rPh>
    <rPh sb="20" eb="22">
      <t>エイキョウ</t>
    </rPh>
    <rPh sb="81" eb="84">
      <t>キントウワリ</t>
    </rPh>
    <rPh sb="84" eb="85">
      <t>ガク</t>
    </rPh>
    <rPh sb="88" eb="90">
      <t>カイゴ</t>
    </rPh>
    <rPh sb="94" eb="95">
      <t>エン</t>
    </rPh>
    <rPh sb="96" eb="98">
      <t>バアイ</t>
    </rPh>
    <rPh sb="99" eb="101">
      <t>ニュウリョク</t>
    </rPh>
    <rPh sb="101" eb="103">
      <t>フヨウ</t>
    </rPh>
    <rPh sb="104" eb="106">
      <t>クウラン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</si>
  <si>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納入通知書1枚目､算定明細の最下段「決定保険料」</t>
    </r>
    <r>
      <rPr>
        <sz val="11"/>
        <color theme="1"/>
        <rFont val="BIZ UDPゴシック"/>
        <family val="3"/>
        <charset val="128"/>
      </rPr>
      <t>(</t>
    </r>
    <r>
      <rPr>
        <sz val="11"/>
        <color theme="1"/>
        <rFont val="Segoe UI Symbol"/>
        <family val="3"/>
      </rPr>
      <t>①</t>
    </r>
    <r>
      <rPr>
        <sz val="11"/>
        <color theme="1"/>
        <rFont val="BIZ UDPゴシック"/>
        <family val="3"/>
        <charset val="128"/>
      </rPr>
      <t>～</t>
    </r>
    <r>
      <rPr>
        <sz val="11"/>
        <color theme="1"/>
        <rFont val="Segoe UI Symbol"/>
        <family val="3"/>
      </rPr>
      <t>③</t>
    </r>
    <r>
      <rPr>
        <sz val="11"/>
        <color theme="1"/>
        <rFont val="BIZ UDPゴシック"/>
        <family val="3"/>
        <charset val="128"/>
      </rPr>
      <t>)</t>
    </r>
    <r>
      <rPr>
        <sz val="11"/>
        <color theme="1"/>
        <rFont val="BIZ UDゴシック"/>
        <family val="3"/>
        <charset val="128"/>
      </rPr>
      <t>を入力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9">
      <t>サイカダン</t>
    </rPh>
    <rPh sb="20" eb="22">
      <t>ケッテイ</t>
    </rPh>
    <rPh sb="22" eb="25">
      <t>ホケンリョウ</t>
    </rPh>
    <rPh sb="32" eb="34">
      <t>ニュウリョク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</si>
  <si>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納入通知書1枚目､算定明細の中段「軽減区分」の数字を選択（印字が無い場合は空欄）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8">
      <t>チュウダン</t>
    </rPh>
    <rPh sb="19" eb="21">
      <t>ケイゲン</t>
    </rPh>
    <rPh sb="21" eb="23">
      <t>クブン</t>
    </rPh>
    <rPh sb="25" eb="27">
      <t>スウジ</t>
    </rPh>
    <rPh sb="28" eb="30">
      <t>センタク</t>
    </rPh>
    <rPh sb="31" eb="33">
      <t>インジ</t>
    </rPh>
    <rPh sb="34" eb="35">
      <t>ナ</t>
    </rPh>
    <rPh sb="36" eb="38">
      <t>バアイ</t>
    </rPh>
    <rPh sb="39" eb="41">
      <t>クウラン</t>
    </rPh>
    <phoneticPr fontId="2"/>
  </si>
  <si>
    <r>
      <t xml:space="preserve"> ■加入月数(個人別)　</t>
    </r>
    <r>
      <rPr>
        <b/>
        <u/>
        <sz val="9"/>
        <color theme="1"/>
        <rFont val="游ゴシック"/>
        <family val="3"/>
        <charset val="128"/>
        <scheme val="minor"/>
      </rPr>
      <t>上2行だけ</t>
    </r>
    <r>
      <rPr>
        <sz val="9"/>
        <color theme="1"/>
        <rFont val="游ゴシック"/>
        <family val="3"/>
        <charset val="128"/>
        <scheme val="minor"/>
      </rPr>
      <t>が＊/Sの月は〇、</t>
    </r>
    <r>
      <rPr>
        <b/>
        <u/>
        <sz val="9"/>
        <color theme="1"/>
        <rFont val="游ゴシック"/>
        <family val="3"/>
        <charset val="128"/>
        <scheme val="minor"/>
      </rPr>
      <t>3行とも</t>
    </r>
    <r>
      <rPr>
        <sz val="9"/>
        <color theme="1"/>
        <rFont val="游ゴシック"/>
        <family val="3"/>
        <charset val="128"/>
        <scheme val="minor"/>
      </rPr>
      <t>＊/Sの月は◆を選択</t>
    </r>
    <phoneticPr fontId="2"/>
  </si>
  <si>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 xml:space="preserve">納入通知書2枚目､個人明細書の「加入月」から
　「＊」か「S」がついている月を入力（「G」は数えません）
</t>
    </r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>月単位で免除を受けている場合(在監等)は､免除を受けた月について､
　 対象者の｢</t>
    </r>
    <r>
      <rPr>
        <b/>
        <sz val="10"/>
        <color theme="1"/>
        <rFont val="Segoe UI Symbol"/>
        <family val="3"/>
      </rPr>
      <t>○</t>
    </r>
    <r>
      <rPr>
        <b/>
        <sz val="10"/>
        <color theme="1"/>
        <rFont val="BIZ UDゴシック"/>
        <family val="3"/>
        <charset val="128"/>
      </rPr>
      <t>｣等を入力しない</t>
    </r>
    <r>
      <rPr>
        <sz val="9"/>
        <color theme="1"/>
        <rFont val="BIZ UDゴシック"/>
        <family val="3"/>
        <charset val="128"/>
      </rPr>
      <t>（期単位での免除の場合は通常通り入力）</t>
    </r>
    <r>
      <rPr>
        <b/>
        <sz val="10"/>
        <color theme="1"/>
        <rFont val="BIZ UDゴシック"/>
        <family val="3"/>
        <charset val="128"/>
      </rPr>
      <t xml:space="preserve">
　 </t>
    </r>
    <r>
      <rPr>
        <sz val="9"/>
        <color theme="1"/>
        <rFont val="BIZ UDゴシック"/>
        <family val="3"/>
        <charset val="128"/>
      </rPr>
      <t>【例】加入者Ａの5月分が免除されている場合､加入者Ａの5月は空欄とする</t>
    </r>
    <r>
      <rPr>
        <b/>
        <sz val="10"/>
        <color theme="1"/>
        <rFont val="BIZ UDゴシック"/>
        <family val="3"/>
        <charset val="128"/>
      </rPr>
      <t xml:space="preserve">
</t>
    </r>
    <r>
      <rPr>
        <b/>
        <sz val="10"/>
        <color theme="1"/>
        <rFont val="Segoe UI Emoji"/>
        <family val="2"/>
      </rPr>
      <t>👉</t>
    </r>
    <r>
      <rPr>
        <b/>
        <u/>
        <sz val="10"/>
        <color theme="1"/>
        <rFont val="BIZ UDゴシック"/>
        <family val="3"/>
        <charset val="128"/>
      </rPr>
      <t>産前産後免除がある場合</t>
    </r>
    <r>
      <rPr>
        <b/>
        <sz val="10"/>
        <color theme="1"/>
        <rFont val="BIZ UDゴシック"/>
        <family val="3"/>
        <charset val="128"/>
      </rPr>
      <t xml:space="preserve">､出産(予定)月の前月から4か月､｢産｣を入力
　（多胎妊娠の場合は出産(予定)月の3か月前から6か月）(※)
</t>
    </r>
    <r>
      <rPr>
        <sz val="10"/>
        <color theme="1"/>
        <rFont val="BIZ UDゴシック"/>
        <family val="3"/>
        <charset val="128"/>
      </rPr>
      <t>※個人明細書の｢被保険者氏名｣欄に｢(産前産後)｣とある場合のみ
※10月が出産(予定)日の場合､9月～12月(または7月～12月)に｢産｣を入力
※出産(予定)月は､申請時に記入した日付の属する月
※通常､｢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｣を入力すべき月(3行とも＊/</t>
    </r>
    <r>
      <rPr>
        <sz val="10"/>
        <color theme="1"/>
        <rFont val="Calibri"/>
        <family val="3"/>
      </rPr>
      <t>S</t>
    </r>
    <r>
      <rPr>
        <sz val="10"/>
        <color theme="1"/>
        <rFont val="BIZ UDゴシック"/>
        <family val="3"/>
        <charset val="128"/>
      </rPr>
      <t>の月)には､｢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産｣を入力</t>
    </r>
    <rPh sb="108" eb="109">
      <t>キ</t>
    </rPh>
    <rPh sb="109" eb="111">
      <t>タンイ</t>
    </rPh>
    <rPh sb="113" eb="115">
      <t>メンジョ</t>
    </rPh>
    <rPh sb="116" eb="118">
      <t>バアイ</t>
    </rPh>
    <rPh sb="119" eb="121">
      <t>ツウジョウ</t>
    </rPh>
    <rPh sb="121" eb="122">
      <t>ドオ</t>
    </rPh>
    <rPh sb="123" eb="125">
      <t>ニュウリョク</t>
    </rPh>
    <phoneticPr fontId="2"/>
  </si>
  <si>
    <t>習志野 太郎</t>
    <rPh sb="0" eb="3">
      <t>ナラシノ</t>
    </rPh>
    <rPh sb="4" eb="6">
      <t>タロウ</t>
    </rPh>
    <phoneticPr fontId="2"/>
  </si>
  <si>
    <t>習志野 花子</t>
    <rPh sb="0" eb="3">
      <t>ナラシノ</t>
    </rPh>
    <rPh sb="4" eb="6">
      <t>ハナコ</t>
    </rPh>
    <phoneticPr fontId="2"/>
  </si>
  <si>
    <t>◆</t>
  </si>
  <si>
    <t>産</t>
  </si>
  <si>
    <t>○</t>
  </si>
  <si>
    <t>このサンプルの入力条件</t>
    <rPh sb="7" eb="9">
      <t>ニュウリョク</t>
    </rPh>
    <rPh sb="9" eb="11">
      <t>ジョウケン</t>
    </rPh>
    <phoneticPr fontId="2"/>
  </si>
  <si>
    <t>習志野 一美</t>
    <rPh sb="0" eb="3">
      <t>ナラシノ</t>
    </rPh>
    <phoneticPr fontId="2"/>
  </si>
  <si>
    <t>習志野 二助</t>
    <rPh sb="0" eb="3">
      <t>ナラシノ</t>
    </rPh>
    <phoneticPr fontId="2"/>
  </si>
  <si>
    <t>習志野 三奈</t>
    <rPh sb="0" eb="3">
      <t>ナラシノ</t>
    </rPh>
    <rPh sb="4" eb="6">
      <t>ミナ</t>
    </rPh>
    <phoneticPr fontId="2"/>
  </si>
  <si>
    <t>　①国保加入者は5名（5名とも4～3月の12か月間加入予定）
　②加入者１と加入者２は50歳（介護分がかかる）
　③加入者３～５は10代（介護分はかからない）
　④軽減区分は5割</t>
    <rPh sb="2" eb="4">
      <t>コクホ</t>
    </rPh>
    <rPh sb="4" eb="7">
      <t>カニュウシャ</t>
    </rPh>
    <rPh sb="9" eb="10">
      <t>メイ</t>
    </rPh>
    <rPh sb="12" eb="13">
      <t>メイ</t>
    </rPh>
    <rPh sb="18" eb="19">
      <t>ガツ</t>
    </rPh>
    <rPh sb="23" eb="24">
      <t>ゲツ</t>
    </rPh>
    <rPh sb="24" eb="25">
      <t>カン</t>
    </rPh>
    <rPh sb="25" eb="27">
      <t>カニュウ</t>
    </rPh>
    <rPh sb="27" eb="29">
      <t>ヨテイ</t>
    </rPh>
    <rPh sb="33" eb="36">
      <t>カニュウシャ</t>
    </rPh>
    <rPh sb="38" eb="41">
      <t>カニュウシャ</t>
    </rPh>
    <rPh sb="45" eb="46">
      <t>サイ</t>
    </rPh>
    <rPh sb="47" eb="49">
      <t>カイゴ</t>
    </rPh>
    <rPh sb="49" eb="50">
      <t>ブン</t>
    </rPh>
    <rPh sb="58" eb="61">
      <t>カニュウシャ</t>
    </rPh>
    <rPh sb="67" eb="68">
      <t>ダイ</t>
    </rPh>
    <rPh sb="69" eb="71">
      <t>カイゴ</t>
    </rPh>
    <rPh sb="71" eb="72">
      <t>ブン</t>
    </rPh>
    <rPh sb="82" eb="84">
      <t>ケイゲン</t>
    </rPh>
    <rPh sb="84" eb="86">
      <t>クブン</t>
    </rPh>
    <rPh sb="88" eb="89">
      <t>ワリ</t>
    </rPh>
    <phoneticPr fontId="2"/>
  </si>
  <si>
    <t>　①国保加入者は2名
　②加入者１（太郎）は5月に75歳（国保加入は4月まで）
　③加入者２（花子）は70歳（介護分はかからない）
　④加入者２は4～3月の12か月間加入予定
　⑤軽減区分は7割</t>
    <rPh sb="2" eb="4">
      <t>コクホ</t>
    </rPh>
    <rPh sb="4" eb="7">
      <t>カニュウシャ</t>
    </rPh>
    <rPh sb="9" eb="10">
      <t>メイ</t>
    </rPh>
    <rPh sb="13" eb="16">
      <t>カニュウシャ</t>
    </rPh>
    <rPh sb="18" eb="20">
      <t>タロウ</t>
    </rPh>
    <rPh sb="23" eb="24">
      <t>ガツ</t>
    </rPh>
    <rPh sb="27" eb="28">
      <t>サイ</t>
    </rPh>
    <rPh sb="29" eb="31">
      <t>コクホ</t>
    </rPh>
    <rPh sb="31" eb="33">
      <t>カニュウ</t>
    </rPh>
    <rPh sb="35" eb="36">
      <t>ガツ</t>
    </rPh>
    <rPh sb="42" eb="45">
      <t>カニュウシャ</t>
    </rPh>
    <rPh sb="47" eb="49">
      <t>ハナコ</t>
    </rPh>
    <rPh sb="53" eb="54">
      <t>サイ</t>
    </rPh>
    <rPh sb="55" eb="57">
      <t>カイゴ</t>
    </rPh>
    <rPh sb="57" eb="58">
      <t>ブン</t>
    </rPh>
    <rPh sb="68" eb="71">
      <t>カニュウシャ</t>
    </rPh>
    <rPh sb="76" eb="77">
      <t>ガツ</t>
    </rPh>
    <rPh sb="81" eb="82">
      <t>ゲツ</t>
    </rPh>
    <rPh sb="82" eb="83">
      <t>カン</t>
    </rPh>
    <rPh sb="83" eb="85">
      <t>カニュウ</t>
    </rPh>
    <rPh sb="85" eb="87">
      <t>ヨテイ</t>
    </rPh>
    <rPh sb="90" eb="92">
      <t>ケイゲン</t>
    </rPh>
    <rPh sb="92" eb="94">
      <t>クブン</t>
    </rPh>
    <rPh sb="96" eb="97">
      <t>ワリ</t>
    </rPh>
    <phoneticPr fontId="2"/>
  </si>
  <si>
    <r>
      <t xml:space="preserve">　①国保加入者は2名（2名とも4～3月の12か月間加入予定）
　②加入者１（太郎）は45歳（介護分がかかる）
　③加入者２（花子）は35歳（介護分はかからない）
　④加入者２は6月に出産、産前産後免除を申請済み(※)
　⑤軽減区分は2割
</t>
    </r>
    <r>
      <rPr>
        <sz val="11"/>
        <color theme="1"/>
        <rFont val="游ゴシック"/>
        <family val="3"/>
        <charset val="128"/>
        <scheme val="minor"/>
      </rPr>
      <t>　※納入通知書2枚目（国民健康保険料個人明細書）の被保険者氏名欄に
　　「（産前産後）」と記載がある場合は申請済みです。</t>
    </r>
    <rPh sb="2" eb="4">
      <t>コクホ</t>
    </rPh>
    <rPh sb="4" eb="7">
      <t>カニュウシャ</t>
    </rPh>
    <rPh sb="9" eb="10">
      <t>メイ</t>
    </rPh>
    <rPh sb="12" eb="13">
      <t>メイ</t>
    </rPh>
    <rPh sb="18" eb="19">
      <t>ガツ</t>
    </rPh>
    <rPh sb="23" eb="24">
      <t>ゲツ</t>
    </rPh>
    <rPh sb="24" eb="25">
      <t>カン</t>
    </rPh>
    <rPh sb="25" eb="27">
      <t>カニュウ</t>
    </rPh>
    <rPh sb="27" eb="29">
      <t>ヨテイ</t>
    </rPh>
    <rPh sb="33" eb="36">
      <t>カニュウシャ</t>
    </rPh>
    <rPh sb="38" eb="40">
      <t>タロウ</t>
    </rPh>
    <rPh sb="44" eb="45">
      <t>サイ</t>
    </rPh>
    <rPh sb="46" eb="48">
      <t>カイゴ</t>
    </rPh>
    <rPh sb="48" eb="49">
      <t>ブン</t>
    </rPh>
    <rPh sb="57" eb="60">
      <t>カニュウシャ</t>
    </rPh>
    <rPh sb="62" eb="64">
      <t>ハナコ</t>
    </rPh>
    <rPh sb="68" eb="69">
      <t>サイ</t>
    </rPh>
    <rPh sb="70" eb="72">
      <t>カイゴ</t>
    </rPh>
    <rPh sb="72" eb="73">
      <t>ブン</t>
    </rPh>
    <rPh sb="83" eb="86">
      <t>カニュウシャ</t>
    </rPh>
    <rPh sb="89" eb="90">
      <t>ガツ</t>
    </rPh>
    <rPh sb="91" eb="93">
      <t>シュッサン</t>
    </rPh>
    <rPh sb="94" eb="96">
      <t>サンゼン</t>
    </rPh>
    <rPh sb="96" eb="98">
      <t>サンゴ</t>
    </rPh>
    <rPh sb="98" eb="100">
      <t>メンジョ</t>
    </rPh>
    <rPh sb="101" eb="103">
      <t>シンセイ</t>
    </rPh>
    <rPh sb="103" eb="104">
      <t>ズ</t>
    </rPh>
    <rPh sb="111" eb="113">
      <t>ケイゲン</t>
    </rPh>
    <rPh sb="113" eb="115">
      <t>クブン</t>
    </rPh>
    <rPh sb="117" eb="118">
      <t>ワリ</t>
    </rPh>
    <rPh sb="121" eb="123">
      <t>ノウニュウ</t>
    </rPh>
    <rPh sb="123" eb="126">
      <t>ツウチショ</t>
    </rPh>
    <rPh sb="127" eb="129">
      <t>マイメ</t>
    </rPh>
    <rPh sb="130" eb="132">
      <t>コクミン</t>
    </rPh>
    <rPh sb="132" eb="134">
      <t>ケンコウ</t>
    </rPh>
    <rPh sb="134" eb="137">
      <t>ホケンリョウ</t>
    </rPh>
    <rPh sb="137" eb="139">
      <t>コジン</t>
    </rPh>
    <rPh sb="139" eb="142">
      <t>メイサイショ</t>
    </rPh>
    <rPh sb="144" eb="148">
      <t>ヒホケンシャ</t>
    </rPh>
    <rPh sb="148" eb="150">
      <t>シメイ</t>
    </rPh>
    <rPh sb="150" eb="151">
      <t>ラン</t>
    </rPh>
    <rPh sb="157" eb="159">
      <t>サンゼン</t>
    </rPh>
    <rPh sb="159" eb="161">
      <t>サンゴ</t>
    </rPh>
    <rPh sb="164" eb="166">
      <t>キサイ</t>
    </rPh>
    <rPh sb="169" eb="171">
      <t>バアイ</t>
    </rPh>
    <rPh sb="172" eb="174">
      <t>シンセイ</t>
    </rPh>
    <rPh sb="174" eb="175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</si>
</sst>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Segoe UI Symbol"/>
      <family val="2"/>
    </font>
    <font>
      <sz val="9"/>
      <color theme="1"/>
      <name val="Calibri"/>
      <family val="2"/>
    </font>
    <font>
      <b/>
      <u/>
      <sz val="11"/>
      <color theme="1"/>
      <name val="游ゴシック"/>
      <family val="3"/>
      <charset val="128"/>
      <scheme val="minor"/>
    </font>
    <font>
      <b/>
      <sz val="10"/>
      <color theme="1"/>
      <name val="Segoe UI Emoji"/>
      <family val="2"/>
    </font>
    <font>
      <b/>
      <sz val="10"/>
      <color theme="1"/>
      <name val="BIZ UDゴシック"/>
      <family val="3"/>
      <charset val="128"/>
    </font>
    <font>
      <b/>
      <sz val="10"/>
      <color theme="1"/>
      <name val="Segoe UI Symbol"/>
      <family val="3"/>
    </font>
    <font>
      <b/>
      <sz val="10"/>
      <color theme="1"/>
      <name val="BIZ UDゴシック"/>
      <family val="2"/>
      <charset val="128"/>
    </font>
    <font>
      <b/>
      <sz val="11"/>
      <color theme="1"/>
      <name val="BIZ UDゴシック"/>
      <family val="2"/>
      <charset val="128"/>
    </font>
    <font>
      <b/>
      <sz val="11"/>
      <color theme="1"/>
      <name val="Segoe UI Emoji"/>
      <family val="2"/>
    </font>
    <font>
      <b/>
      <sz val="11"/>
      <color theme="1"/>
      <name val="BIZ UDゴシック"/>
      <family val="3"/>
      <charset val="128"/>
    </font>
    <font>
      <sz val="11"/>
      <color theme="1"/>
      <name val="Calibri"/>
      <family val="3"/>
    </font>
    <font>
      <sz val="11"/>
      <color theme="1"/>
      <name val="Segoe UI Emoji"/>
      <family val="2"/>
    </font>
    <font>
      <sz val="11"/>
      <color theme="1"/>
      <name val="BIZ UDPゴシック"/>
      <family val="3"/>
      <charset val="128"/>
    </font>
    <font>
      <sz val="11"/>
      <color theme="1"/>
      <name val="Segoe UI Symbol"/>
      <family val="3"/>
    </font>
    <font>
      <b/>
      <u/>
      <sz val="9"/>
      <color theme="1"/>
      <name val="游ゴシック"/>
      <family val="3"/>
      <charset val="128"/>
      <scheme val="minor"/>
    </font>
    <font>
      <b/>
      <u/>
      <sz val="10"/>
      <color theme="1"/>
      <name val="BIZ UDゴシック"/>
      <family val="3"/>
      <charset val="128"/>
    </font>
    <font>
      <sz val="10"/>
      <color theme="1"/>
      <name val="Calibri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0" applyNumberFormat="1" applyAlignment="1" applyProtection="1">
      <alignment horizontal="center" vertical="center"/>
      <protection hidden="1"/>
    </xf>
    <xf numFmtId="38" fontId="0" fillId="3" borderId="1" xfId="1" applyFont="1" applyFill="1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23" xfId="1" applyFont="1" applyFill="1" applyBorder="1" applyProtection="1">
      <alignment vertical="center"/>
      <protection locked="0"/>
    </xf>
    <xf numFmtId="38" fontId="0" fillId="3" borderId="2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6" xfId="1" applyFont="1" applyFill="1" applyBorder="1" applyProtection="1">
      <alignment vertical="center"/>
      <protection locked="0"/>
    </xf>
    <xf numFmtId="38" fontId="0" fillId="3" borderId="18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20" xfId="1" applyFont="1" applyFill="1" applyBorder="1" applyProtection="1">
      <alignment vertical="center"/>
      <protection locked="0"/>
    </xf>
    <xf numFmtId="38" fontId="0" fillId="3" borderId="21" xfId="1" applyFont="1" applyFill="1" applyBorder="1" applyProtection="1">
      <alignment vertical="center"/>
      <protection locked="0"/>
    </xf>
    <xf numFmtId="38" fontId="0" fillId="3" borderId="22" xfId="1" applyFont="1" applyFill="1" applyBorder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0" fillId="0" borderId="0" xfId="1" applyFont="1" applyFill="1" applyBorder="1" applyProtection="1">
      <alignment vertical="center"/>
    </xf>
    <xf numFmtId="0" fontId="0" fillId="0" borderId="27" xfId="0" applyBorder="1">
      <alignment vertical="center"/>
    </xf>
    <xf numFmtId="38" fontId="0" fillId="0" borderId="0" xfId="0" applyNumberFormat="1" applyAlignment="1">
      <alignment vertical="center" shrinkToFi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38" fontId="0" fillId="0" borderId="4" xfId="1" applyFont="1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>
      <alignment vertical="center"/>
    </xf>
    <xf numFmtId="0" fontId="9" fillId="0" borderId="3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7" xfId="0" applyFont="1" applyBorder="1">
      <alignment vertical="center"/>
    </xf>
    <xf numFmtId="0" fontId="0" fillId="0" borderId="39" xfId="0" applyBorder="1">
      <alignment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38" fontId="3" fillId="5" borderId="38" xfId="1" applyFont="1" applyFill="1" applyBorder="1" applyAlignment="1" applyProtection="1">
      <alignment vertical="center"/>
    </xf>
    <xf numFmtId="3" fontId="0" fillId="0" borderId="1" xfId="0" applyNumberFormat="1" applyBorder="1">
      <alignment vertical="center"/>
    </xf>
    <xf numFmtId="3" fontId="0" fillId="0" borderId="6" xfId="0" applyNumberFormat="1" applyBorder="1">
      <alignment vertical="center"/>
    </xf>
    <xf numFmtId="38" fontId="0" fillId="0" borderId="1" xfId="1" applyFont="1" applyBorder="1" applyAlignment="1" applyProtection="1">
      <alignment vertical="center"/>
    </xf>
    <xf numFmtId="38" fontId="3" fillId="5" borderId="33" xfId="1" applyFont="1" applyFill="1" applyBorder="1" applyAlignment="1" applyProtection="1">
      <alignment vertical="center"/>
    </xf>
    <xf numFmtId="38" fontId="0" fillId="0" borderId="42" xfId="0" applyNumberFormat="1" applyBorder="1">
      <alignment vertical="center"/>
    </xf>
    <xf numFmtId="38" fontId="0" fillId="0" borderId="4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4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8" xfId="0" applyNumberFormat="1" applyBorder="1">
      <alignment vertical="center"/>
    </xf>
    <xf numFmtId="38" fontId="0" fillId="0" borderId="45" xfId="0" applyNumberFormat="1" applyBorder="1">
      <alignment vertical="center"/>
    </xf>
    <xf numFmtId="38" fontId="0" fillId="0" borderId="46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7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1" xfId="0" applyNumberFormat="1" applyBorder="1">
      <alignment vertical="center"/>
    </xf>
    <xf numFmtId="0" fontId="14" fillId="0" borderId="0" xfId="0" applyFont="1" applyAlignment="1">
      <alignment horizontal="left" vertical="center"/>
    </xf>
    <xf numFmtId="38" fontId="1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0" fillId="0" borderId="34" xfId="0" applyBorder="1">
      <alignment vertical="center"/>
    </xf>
    <xf numFmtId="0" fontId="4" fillId="0" borderId="3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38" fontId="0" fillId="0" borderId="1" xfId="1" applyFont="1" applyBorder="1" applyProtection="1">
      <alignment vertical="center"/>
      <protection locked="0" hidden="1"/>
    </xf>
    <xf numFmtId="0" fontId="0" fillId="0" borderId="1" xfId="0" applyBorder="1" applyProtection="1">
      <alignment vertical="center"/>
      <protection hidden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3" fillId="0" borderId="48" xfId="0" applyFont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0" borderId="27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6" fillId="0" borderId="26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3" fillId="0" borderId="1" xfId="0" applyFont="1" applyBorder="1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6">
    <dxf>
      <font>
        <strike/>
      </font>
    </dxf>
    <dxf>
      <font>
        <b/>
        <i val="0"/>
      </font>
    </dxf>
    <dxf>
      <font>
        <strike/>
      </font>
    </dxf>
    <dxf>
      <font>
        <b/>
        <i val="0"/>
      </font>
    </dxf>
    <dxf>
      <font>
        <strike/>
      </font>
    </dxf>
    <dxf>
      <font>
        <b/>
        <i val="0"/>
      </font>
    </dxf>
  </dxfs>
  <tableStyles count="0" defaultTableStyle="TableStyleMedium2" defaultPivotStyle="PivotStyleLight16"/>
  <colors>
    <mruColors>
      <color rgb="FFFF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121921</xdr:colOff>
      <xdr:row>29</xdr:row>
      <xdr:rowOff>144780</xdr:rowOff>
    </xdr:from>
    <xdr:to>
      <xdr:col>79</xdr:col>
      <xdr:colOff>0</xdr:colOff>
      <xdr:row>37</xdr:row>
      <xdr:rowOff>80337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DCBD13-909C-84F8-CC2B-B905B149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081" y="6964680"/>
          <a:ext cx="2552700" cy="1779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121921</xdr:colOff>
      <xdr:row>29</xdr:row>
      <xdr:rowOff>144780</xdr:rowOff>
    </xdr:from>
    <xdr:to>
      <xdr:col>79</xdr:col>
      <xdr:colOff>0</xdr:colOff>
      <xdr:row>37</xdr:row>
      <xdr:rowOff>80337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0B1409-98AE-4CDB-B174-D354BA07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081" y="6964680"/>
          <a:ext cx="2552699" cy="1779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121921</xdr:colOff>
      <xdr:row>29</xdr:row>
      <xdr:rowOff>144780</xdr:rowOff>
    </xdr:from>
    <xdr:to>
      <xdr:col>79</xdr:col>
      <xdr:colOff>0</xdr:colOff>
      <xdr:row>37</xdr:row>
      <xdr:rowOff>80337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753CB96-2027-4F5F-AA35-19E3DD4F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081" y="6964680"/>
          <a:ext cx="2552699" cy="177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1AB5-F9B8-4AD3-8000-58CD2A826E3D}">
  <sheetPr>
    <pageSetUpPr fitToPage="1"/>
  </sheetPr>
  <dimension ref="A1:CJ40"/>
  <sheetViews>
    <sheetView showGridLines="0" tabSelected="1" showRuler="0" zoomScaleNormal="100" zoomScalePageLayoutView="75" workbookViewId="0">
      <selection activeCell="C14" sqref="C14"/>
    </sheetView>
  </sheetViews>
  <sheetFormatPr defaultRowHeight="18" x14ac:dyDescent="0.45"/>
  <cols>
    <col min="1" max="1" width="4.09765625" customWidth="1"/>
    <col min="2" max="2" width="10.3984375" bestFit="1" customWidth="1"/>
    <col min="6" max="8" width="7.59765625" customWidth="1"/>
    <col min="9" max="11" width="7.69921875" customWidth="1"/>
    <col min="12" max="13" width="8.796875" hidden="1" customWidth="1"/>
    <col min="14" max="14" width="8.69921875" hidden="1" customWidth="1"/>
    <col min="15" max="15" width="3.59765625" hidden="1" customWidth="1"/>
    <col min="16" max="16" width="3.69921875" customWidth="1"/>
    <col min="17" max="28" width="4.796875" customWidth="1"/>
    <col min="29" max="29" width="8.796875" hidden="1" customWidth="1"/>
    <col min="30" max="31" width="4.69921875" hidden="1" customWidth="1"/>
    <col min="32" max="35" width="3.69921875" hidden="1" customWidth="1"/>
    <col min="36" max="36" width="3.8984375" hidden="1" customWidth="1"/>
    <col min="37" max="39" width="8.796875" hidden="1" customWidth="1"/>
    <col min="40" max="40" width="3.59765625" hidden="1" customWidth="1"/>
    <col min="41" max="43" width="8.796875" hidden="1" customWidth="1"/>
    <col min="44" max="55" width="4.69921875" hidden="1" customWidth="1"/>
    <col min="56" max="56" width="4.59765625" hidden="1" customWidth="1"/>
    <col min="57" max="57" width="7.5" hidden="1" customWidth="1"/>
    <col min="58" max="58" width="3.59765625" hidden="1" customWidth="1"/>
    <col min="59" max="61" width="8.796875" hidden="1" customWidth="1"/>
    <col min="62" max="62" width="3.69921875" hidden="1" customWidth="1"/>
    <col min="63" max="64" width="8.796875" hidden="1" customWidth="1"/>
    <col min="65" max="65" width="8.59765625" hidden="1" customWidth="1"/>
    <col min="66" max="66" width="3.3984375" hidden="1" customWidth="1"/>
    <col min="67" max="70" width="8.796875" hidden="1" customWidth="1"/>
    <col min="71" max="71" width="3.296875" hidden="1" customWidth="1"/>
    <col min="72" max="74" width="8.796875" hidden="1" customWidth="1"/>
    <col min="75" max="75" width="3.69921875" customWidth="1"/>
    <col min="78" max="78" width="8.796875" customWidth="1"/>
    <col min="79" max="79" width="8.69921875" customWidth="1"/>
    <col min="80" max="80" width="4.296875" hidden="1" customWidth="1"/>
    <col min="81" max="81" width="5.3984375" hidden="1" customWidth="1"/>
    <col min="82" max="85" width="7.69921875" hidden="1" customWidth="1"/>
    <col min="86" max="86" width="5.59765625" hidden="1" customWidth="1"/>
    <col min="87" max="87" width="30.796875" hidden="1" customWidth="1"/>
    <col min="88" max="88" width="8.796875" hidden="1" customWidth="1"/>
  </cols>
  <sheetData>
    <row r="1" spans="1:85" ht="25.8" customHeight="1" x14ac:dyDescent="0.45">
      <c r="A1" s="54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7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50"/>
    </row>
    <row r="2" spans="1:85" x14ac:dyDescent="0.45">
      <c r="A2" s="51" t="s">
        <v>65</v>
      </c>
      <c r="B2" t="s">
        <v>94</v>
      </c>
      <c r="CA2" s="45"/>
    </row>
    <row r="3" spans="1:85" x14ac:dyDescent="0.45">
      <c r="A3" s="51"/>
      <c r="B3" t="s">
        <v>95</v>
      </c>
      <c r="CA3" s="45"/>
    </row>
    <row r="4" spans="1:85" x14ac:dyDescent="0.45">
      <c r="A4" s="51" t="s">
        <v>65</v>
      </c>
      <c r="B4" t="s">
        <v>66</v>
      </c>
      <c r="CA4" s="45"/>
    </row>
    <row r="5" spans="1:85" x14ac:dyDescent="0.45">
      <c r="A5" s="52" t="s">
        <v>65</v>
      </c>
      <c r="B5" s="53" t="s">
        <v>93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46"/>
    </row>
    <row r="8" spans="1:85" ht="18.600000000000001" thickBot="1" x14ac:dyDescent="0.5">
      <c r="A8" s="110" t="s">
        <v>103</v>
      </c>
      <c r="B8" s="111"/>
      <c r="C8" s="30" t="s">
        <v>7</v>
      </c>
      <c r="D8" s="30" t="s">
        <v>13</v>
      </c>
      <c r="E8" s="30" t="s">
        <v>14</v>
      </c>
      <c r="W8" s="112" t="s">
        <v>114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D8" s="11" t="s">
        <v>8</v>
      </c>
      <c r="CE8" s="113" t="s">
        <v>69</v>
      </c>
      <c r="CF8" s="113"/>
      <c r="CG8" s="113"/>
    </row>
    <row r="9" spans="1:85" ht="19.05" customHeight="1" thickTop="1" thickBot="1" x14ac:dyDescent="0.5">
      <c r="A9" s="114" t="s">
        <v>67</v>
      </c>
      <c r="B9" s="115"/>
      <c r="C9" s="19">
        <v>100300</v>
      </c>
      <c r="D9" s="22">
        <v>38800</v>
      </c>
      <c r="E9" s="21">
        <v>12400</v>
      </c>
      <c r="F9" s="31" t="s">
        <v>105</v>
      </c>
      <c r="W9" s="141" t="s">
        <v>120</v>
      </c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C9" s="55" t="str">
        <f>A8</f>
        <v>R7</v>
      </c>
      <c r="CD9" s="71">
        <f>IF(VLOOKUP($CC$9,$CC$10:$CD$15,2,TRUE)=0,"",VLOOKUP($CC$9,CC10:$CD$15,2,TRUE))</f>
        <v>13500</v>
      </c>
      <c r="CE9" s="71">
        <f>IF(VLOOKUP($CC$9,$CC$10:$CG$15,3,TRUE)=0,"",VLOOKUP($CC$9,$CC$10:$CG$15,3,TRUE))</f>
        <v>24400</v>
      </c>
      <c r="CF9" s="71">
        <f>IF(VLOOKUP($CC$9,$CC$10:$CG$15,4,TRUE)=0,"",VLOOKUP($CC$9,$CC$10:$CG$15,4,TRUE))</f>
        <v>15400</v>
      </c>
      <c r="CG9" s="75">
        <f>IF(VLOOKUP($CC$9,$CC$10:$CG$15,5,TRUE)=0,"",VLOOKUP($CC$9,$CC$10:$CG$15,5,TRUE))</f>
        <v>15600</v>
      </c>
    </row>
    <row r="10" spans="1:85" ht="19.2" customHeight="1" thickTop="1" thickBot="1" x14ac:dyDescent="0.5">
      <c r="A10" s="36"/>
      <c r="B10" s="36"/>
      <c r="C10" s="1"/>
      <c r="D10" s="1"/>
      <c r="E10" s="1"/>
      <c r="H10" s="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C10" s="49" t="s">
        <v>60</v>
      </c>
      <c r="CD10" s="73">
        <v>12500</v>
      </c>
      <c r="CE10" s="73">
        <v>21700</v>
      </c>
      <c r="CF10" s="73">
        <v>12500</v>
      </c>
      <c r="CG10" s="73">
        <v>15500</v>
      </c>
    </row>
    <row r="11" spans="1:85" ht="19.2" customHeight="1" thickTop="1" thickBot="1" x14ac:dyDescent="0.5">
      <c r="A11" s="116" t="s">
        <v>49</v>
      </c>
      <c r="B11" s="116"/>
      <c r="C11" s="20">
        <v>2</v>
      </c>
      <c r="D11" s="44" t="s">
        <v>50</v>
      </c>
      <c r="E11" s="31" t="s">
        <v>106</v>
      </c>
      <c r="H11" s="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C11" s="48" t="s">
        <v>51</v>
      </c>
      <c r="CD11" s="74">
        <v>12800</v>
      </c>
      <c r="CE11" s="72">
        <v>22500</v>
      </c>
      <c r="CF11" s="72">
        <v>14300</v>
      </c>
      <c r="CG11" s="72">
        <v>15500</v>
      </c>
    </row>
    <row r="12" spans="1:85" ht="18.600000000000001" customHeight="1" thickTop="1" x14ac:dyDescent="0.45">
      <c r="C12" s="1"/>
      <c r="D12" s="1"/>
      <c r="E12" s="1"/>
      <c r="H12" s="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C12" s="48" t="s">
        <v>61</v>
      </c>
      <c r="CD12" s="72">
        <v>13500</v>
      </c>
      <c r="CE12" s="72">
        <v>24400</v>
      </c>
      <c r="CF12" s="72">
        <v>15400</v>
      </c>
      <c r="CG12" s="72">
        <v>15600</v>
      </c>
    </row>
    <row r="13" spans="1:85" ht="18" customHeight="1" thickBot="1" x14ac:dyDescent="0.5">
      <c r="A13" s="117"/>
      <c r="B13" s="118"/>
      <c r="C13" s="7" t="s">
        <v>2</v>
      </c>
      <c r="D13" s="7" t="s">
        <v>3</v>
      </c>
      <c r="E13" s="7" t="s">
        <v>4</v>
      </c>
      <c r="G13" s="109" t="s">
        <v>96</v>
      </c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C13" s="48" t="s">
        <v>62</v>
      </c>
      <c r="CD13" s="6"/>
      <c r="CE13" s="6"/>
      <c r="CF13" s="6"/>
      <c r="CG13" s="6"/>
    </row>
    <row r="14" spans="1:85" ht="18" customHeight="1" thickTop="1" thickBot="1" x14ac:dyDescent="0.5">
      <c r="A14" s="119" t="s">
        <v>8</v>
      </c>
      <c r="B14" s="120"/>
      <c r="C14" s="105">
        <f>IF($C$11="",$CD$9,$CD$9*(10-$C$11)/10)</f>
        <v>10800</v>
      </c>
      <c r="D14" s="106">
        <v>0</v>
      </c>
      <c r="E14" s="106">
        <v>0</v>
      </c>
      <c r="F14" s="56"/>
      <c r="G14" s="20"/>
      <c r="H14" s="1" t="s">
        <v>97</v>
      </c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C14" s="48" t="s">
        <v>63</v>
      </c>
      <c r="CD14" s="6"/>
      <c r="CE14" s="6"/>
      <c r="CF14" s="6"/>
      <c r="CG14" s="6"/>
    </row>
    <row r="15" spans="1:85" ht="18" customHeight="1" thickTop="1" x14ac:dyDescent="0.45">
      <c r="F15" s="56"/>
      <c r="Q15" s="3"/>
      <c r="R15" s="35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C15" s="48" t="s">
        <v>70</v>
      </c>
      <c r="CD15" s="6"/>
      <c r="CE15" s="6"/>
      <c r="CF15" s="6"/>
      <c r="CG15" s="6"/>
    </row>
    <row r="16" spans="1:85" x14ac:dyDescent="0.45">
      <c r="M16" s="3"/>
      <c r="N16" s="3"/>
      <c r="O16" s="35"/>
      <c r="W16" s="124" t="s">
        <v>84</v>
      </c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1:88" ht="18.600000000000001" thickBot="1" x14ac:dyDescent="0.5">
      <c r="M17" s="3"/>
      <c r="N17" s="3"/>
      <c r="O17" s="35"/>
      <c r="W17" s="104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</row>
    <row r="18" spans="1:88" ht="18.600000000000001" thickBot="1" x14ac:dyDescent="0.5">
      <c r="A18" s="126" t="s">
        <v>68</v>
      </c>
      <c r="B18" s="127"/>
      <c r="C18" s="128" t="s">
        <v>0</v>
      </c>
      <c r="D18" s="129"/>
      <c r="E18" s="130"/>
      <c r="F18" s="128" t="s">
        <v>1</v>
      </c>
      <c r="G18" s="129"/>
      <c r="H18" s="130"/>
      <c r="I18" s="128" t="s">
        <v>98</v>
      </c>
      <c r="J18" s="130"/>
      <c r="K18" s="102" t="s">
        <v>77</v>
      </c>
      <c r="L18" t="s">
        <v>9</v>
      </c>
      <c r="Q18" s="131" t="s">
        <v>107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19" t="s">
        <v>27</v>
      </c>
      <c r="AD18" s="120"/>
      <c r="AJ18" s="3"/>
      <c r="AK18" s="17" t="s">
        <v>86</v>
      </c>
      <c r="AL18" s="100"/>
      <c r="AM18" s="101"/>
      <c r="AO18" s="17" t="s">
        <v>87</v>
      </c>
      <c r="AP18" s="100"/>
      <c r="AQ18" s="101"/>
      <c r="AS18" t="s">
        <v>28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G18" s="96" t="s">
        <v>88</v>
      </c>
      <c r="BH18" s="36"/>
      <c r="BI18" s="50"/>
      <c r="BK18" s="96" t="s">
        <v>89</v>
      </c>
      <c r="BL18" s="36"/>
      <c r="BM18" s="50"/>
      <c r="BO18" s="97" t="s">
        <v>90</v>
      </c>
      <c r="BP18" s="98"/>
      <c r="BQ18" s="98"/>
      <c r="BR18" s="99"/>
      <c r="BT18" s="95" t="s">
        <v>91</v>
      </c>
      <c r="BU18" s="95"/>
      <c r="BV18" s="95"/>
      <c r="BX18" s="133" t="s">
        <v>11</v>
      </c>
      <c r="BY18" s="134"/>
      <c r="BZ18" s="134"/>
      <c r="CA18" s="135"/>
      <c r="CC18" s="47" t="s">
        <v>31</v>
      </c>
      <c r="CD18" s="119" t="s">
        <v>32</v>
      </c>
      <c r="CE18" s="136"/>
      <c r="CF18" s="136"/>
      <c r="CG18" s="120"/>
      <c r="CH18" s="6" t="s">
        <v>46</v>
      </c>
      <c r="CI18" s="6" t="s">
        <v>33</v>
      </c>
      <c r="CJ18" s="6" t="s">
        <v>81</v>
      </c>
    </row>
    <row r="19" spans="1:88" s="3" customFormat="1" ht="18.600000000000001" thickBot="1" x14ac:dyDescent="0.5">
      <c r="A19" s="7" t="s">
        <v>29</v>
      </c>
      <c r="B19" s="52" t="s">
        <v>30</v>
      </c>
      <c r="C19" s="18" t="s">
        <v>2</v>
      </c>
      <c r="D19" s="11" t="s">
        <v>3</v>
      </c>
      <c r="E19" s="11" t="s">
        <v>4</v>
      </c>
      <c r="F19" s="11" t="s">
        <v>2</v>
      </c>
      <c r="G19" s="11" t="s">
        <v>3</v>
      </c>
      <c r="H19" s="11" t="s">
        <v>4</v>
      </c>
      <c r="I19" s="61" t="s">
        <v>71</v>
      </c>
      <c r="J19" s="61" t="s">
        <v>78</v>
      </c>
      <c r="K19" s="18" t="s">
        <v>79</v>
      </c>
      <c r="L19" s="3" t="s">
        <v>2</v>
      </c>
      <c r="M19" s="3" t="s">
        <v>10</v>
      </c>
      <c r="N19" s="3" t="s">
        <v>4</v>
      </c>
      <c r="Q19" s="18" t="s">
        <v>26</v>
      </c>
      <c r="R19" s="18" t="s">
        <v>18</v>
      </c>
      <c r="S19" s="18" t="s">
        <v>19</v>
      </c>
      <c r="T19" s="18" t="s">
        <v>20</v>
      </c>
      <c r="U19" s="18" t="s">
        <v>21</v>
      </c>
      <c r="V19" s="18" t="s">
        <v>22</v>
      </c>
      <c r="W19" s="18" t="s">
        <v>23</v>
      </c>
      <c r="X19" s="18" t="s">
        <v>24</v>
      </c>
      <c r="Y19" s="18" t="s">
        <v>25</v>
      </c>
      <c r="Z19" s="18" t="s">
        <v>15</v>
      </c>
      <c r="AA19" s="18" t="s">
        <v>16</v>
      </c>
      <c r="AB19" s="18" t="s">
        <v>17</v>
      </c>
      <c r="AC19" s="9" t="s">
        <v>6</v>
      </c>
      <c r="AD19" s="7" t="s">
        <v>4</v>
      </c>
      <c r="AE19" s="3" t="s">
        <v>55</v>
      </c>
      <c r="AF19" s="3" t="s">
        <v>72</v>
      </c>
      <c r="AG19" s="3" t="s">
        <v>54</v>
      </c>
      <c r="AH19" s="3" t="s">
        <v>73</v>
      </c>
      <c r="AI19" s="3" t="s">
        <v>74</v>
      </c>
      <c r="AK19" s="7" t="s">
        <v>2</v>
      </c>
      <c r="AL19" s="7" t="s">
        <v>3</v>
      </c>
      <c r="AM19" s="7" t="s">
        <v>4</v>
      </c>
      <c r="AO19" s="7" t="s">
        <v>2</v>
      </c>
      <c r="AP19" s="7" t="s">
        <v>3</v>
      </c>
      <c r="AQ19" s="7" t="s">
        <v>4</v>
      </c>
      <c r="AS19" s="7" t="s">
        <v>26</v>
      </c>
      <c r="AT19" s="7" t="s">
        <v>76</v>
      </c>
      <c r="AU19" s="7" t="s">
        <v>75</v>
      </c>
      <c r="AV19" s="7" t="s">
        <v>20</v>
      </c>
      <c r="AW19" s="7" t="s">
        <v>21</v>
      </c>
      <c r="AX19" s="7" t="s">
        <v>22</v>
      </c>
      <c r="AY19" s="7" t="s">
        <v>23</v>
      </c>
      <c r="AZ19" s="7" t="s">
        <v>24</v>
      </c>
      <c r="BA19" s="7" t="s">
        <v>25</v>
      </c>
      <c r="BB19" s="7" t="s">
        <v>15</v>
      </c>
      <c r="BC19" s="7" t="s">
        <v>16</v>
      </c>
      <c r="BD19" s="7" t="s">
        <v>17</v>
      </c>
      <c r="BE19" s="7" t="s">
        <v>8</v>
      </c>
      <c r="BG19" s="7" t="s">
        <v>2</v>
      </c>
      <c r="BH19" s="7" t="s">
        <v>3</v>
      </c>
      <c r="BI19" s="7" t="s">
        <v>4</v>
      </c>
      <c r="BK19" s="7" t="s">
        <v>2</v>
      </c>
      <c r="BL19" s="7" t="s">
        <v>3</v>
      </c>
      <c r="BM19" s="7" t="s">
        <v>4</v>
      </c>
      <c r="BO19" s="7" t="s">
        <v>2</v>
      </c>
      <c r="BP19" s="7" t="s">
        <v>3</v>
      </c>
      <c r="BQ19" s="7" t="s">
        <v>4</v>
      </c>
      <c r="BR19" s="7" t="s">
        <v>5</v>
      </c>
      <c r="BT19" s="7" t="s">
        <v>2</v>
      </c>
      <c r="BU19" s="7" t="s">
        <v>3</v>
      </c>
      <c r="BV19" s="7" t="s">
        <v>4</v>
      </c>
      <c r="BX19" s="88" t="s">
        <v>2</v>
      </c>
      <c r="BY19" s="89" t="s">
        <v>3</v>
      </c>
      <c r="BZ19" s="90" t="s">
        <v>4</v>
      </c>
      <c r="CA19" s="91" t="s">
        <v>12</v>
      </c>
      <c r="CC19" s="6" t="s">
        <v>36</v>
      </c>
      <c r="CD19" s="121" t="s">
        <v>35</v>
      </c>
      <c r="CE19" s="122"/>
      <c r="CF19" s="122"/>
      <c r="CG19" s="123"/>
      <c r="CH19" s="6" t="str">
        <f>IF(CJ19="×","",IF(OR($C$9="",$D$9=""),"○",""))</f>
        <v/>
      </c>
      <c r="CI19" s="6" t="str">
        <f>IF(CH19&lt;&gt;"","［決定保険料が入力されていません］","")</f>
        <v/>
      </c>
      <c r="CJ19" s="7"/>
    </row>
    <row r="20" spans="1:88" ht="18.600000000000001" thickTop="1" x14ac:dyDescent="0.45">
      <c r="A20" s="17">
        <v>1</v>
      </c>
      <c r="B20" s="67" t="s">
        <v>109</v>
      </c>
      <c r="C20" s="28">
        <v>0</v>
      </c>
      <c r="D20" s="23">
        <v>0</v>
      </c>
      <c r="E20" s="24">
        <v>0</v>
      </c>
      <c r="F20" s="28">
        <v>24400</v>
      </c>
      <c r="G20" s="23">
        <v>15400</v>
      </c>
      <c r="H20" s="24">
        <v>15600</v>
      </c>
      <c r="I20" s="60"/>
      <c r="J20" s="60"/>
      <c r="K20" s="62"/>
      <c r="L20" s="1">
        <f t="shared" ref="L20:M21" si="0">SUM(C20,IF($C$11="",F20*IF($I20&lt;&gt;"",0.5,1),F20*IF($I20&lt;&gt;"",0.5,1)*(10-$C$11)/10))*IF($J20&lt;&gt;"",0.5,1)</f>
        <v>19520</v>
      </c>
      <c r="M20" s="1">
        <f t="shared" si="0"/>
        <v>12320</v>
      </c>
      <c r="N20" s="1">
        <f t="shared" ref="N20:N29" si="1">SUM(E20,IF($C$11="",H20,H20*(10-$C$11)/10))</f>
        <v>12480</v>
      </c>
      <c r="O20">
        <f>COUNTIF($C20:$H20,"&gt;0")</f>
        <v>3</v>
      </c>
      <c r="Q20" s="38" t="s">
        <v>111</v>
      </c>
      <c r="R20" s="39" t="s">
        <v>111</v>
      </c>
      <c r="S20" s="39" t="s">
        <v>111</v>
      </c>
      <c r="T20" s="39" t="s">
        <v>111</v>
      </c>
      <c r="U20" s="39" t="s">
        <v>111</v>
      </c>
      <c r="V20" s="39" t="s">
        <v>111</v>
      </c>
      <c r="W20" s="39" t="s">
        <v>111</v>
      </c>
      <c r="X20" s="39" t="s">
        <v>111</v>
      </c>
      <c r="Y20" s="39" t="s">
        <v>111</v>
      </c>
      <c r="Z20" s="39" t="s">
        <v>111</v>
      </c>
      <c r="AA20" s="39" t="s">
        <v>111</v>
      </c>
      <c r="AB20" s="68" t="s">
        <v>111</v>
      </c>
      <c r="AC20" s="6">
        <f>COUNTA($Q20:$AB20)</f>
        <v>12</v>
      </c>
      <c r="AD20" s="6">
        <f t="shared" ref="AD20:AD21" si="2">SUM(AG20,AI20)</f>
        <v>12</v>
      </c>
      <c r="AE20">
        <f>COUNTA(Q20:AB20)</f>
        <v>12</v>
      </c>
      <c r="AF20">
        <f>COUNTIF($Q20:$AB20,$AF$19)</f>
        <v>0</v>
      </c>
      <c r="AG20">
        <f>COUNTIF($Q20:$AB20,$AG$19)</f>
        <v>12</v>
      </c>
      <c r="AH20">
        <f>COUNTIF($Q20:$AB20,$AH$19)</f>
        <v>0</v>
      </c>
      <c r="AI20">
        <f>COUNTIF($Q20:$AB20,$AI$19)</f>
        <v>0</v>
      </c>
      <c r="AJ20" s="3"/>
      <c r="AK20" s="8">
        <f t="shared" ref="AK20:AK29" si="3">L20/12*AC20</f>
        <v>19520</v>
      </c>
      <c r="AL20" s="8">
        <f t="shared" ref="AL20:AM29" si="4">M20/12*AC20</f>
        <v>12320</v>
      </c>
      <c r="AM20" s="8">
        <f t="shared" si="4"/>
        <v>12480</v>
      </c>
      <c r="AO20" s="8">
        <f t="shared" ref="AO20:AO29" si="5">IF(SUM($AH20:$AI20)&gt;0,$L20/12*($AC20-SUM($AH20:$AI20)),$AK20)</f>
        <v>19520</v>
      </c>
      <c r="AP20" s="8">
        <f t="shared" ref="AP20:AP29" si="6">IF(SUM($AH20:$AI20)&gt;0,$M20/12*($AC20-SUM($AH20:$AI20)),$AL20)</f>
        <v>12320</v>
      </c>
      <c r="AQ20" s="8">
        <f t="shared" ref="AQ20:AQ29" si="7">IF(SUM($AH20:$AI20)&gt;0,$N20/12*($AD20-SUM($AH20:$AI20)),$AM20)</f>
        <v>12480</v>
      </c>
      <c r="AS20" s="32">
        <f t="shared" ref="AS20:BD29" si="8">IF(Q20&lt;&gt;"",$C$14/COUNTA(Q$20:Q$29)/12)</f>
        <v>450</v>
      </c>
      <c r="AT20" s="32">
        <f t="shared" si="8"/>
        <v>450</v>
      </c>
      <c r="AU20" s="32">
        <f t="shared" si="8"/>
        <v>450</v>
      </c>
      <c r="AV20" s="32">
        <f t="shared" si="8"/>
        <v>450</v>
      </c>
      <c r="AW20" s="32">
        <f t="shared" si="8"/>
        <v>450</v>
      </c>
      <c r="AX20" s="32">
        <f t="shared" si="8"/>
        <v>450</v>
      </c>
      <c r="AY20" s="32">
        <f t="shared" si="8"/>
        <v>450</v>
      </c>
      <c r="AZ20" s="32">
        <f t="shared" si="8"/>
        <v>450</v>
      </c>
      <c r="BA20" s="32">
        <f t="shared" si="8"/>
        <v>450</v>
      </c>
      <c r="BB20" s="32">
        <f t="shared" si="8"/>
        <v>450</v>
      </c>
      <c r="BC20" s="32">
        <f t="shared" si="8"/>
        <v>450</v>
      </c>
      <c r="BD20" s="32">
        <f t="shared" si="8"/>
        <v>450</v>
      </c>
      <c r="BE20" s="33">
        <f t="shared" ref="BE20:BE29" si="9">SUM(AS20:BD20)</f>
        <v>5400</v>
      </c>
      <c r="BG20" s="8">
        <f t="shared" ref="BG20:BG29" si="10">IF(L20=0,0,$AO20+$BE20)</f>
        <v>24920</v>
      </c>
      <c r="BH20" s="10">
        <f t="shared" ref="BH20:BH29" si="11">$AP20</f>
        <v>12320</v>
      </c>
      <c r="BI20" s="10">
        <f t="shared" ref="BI20:BI29" si="12">AM20</f>
        <v>12480</v>
      </c>
      <c r="BK20" s="8">
        <f t="shared" ref="BK20:BM29" si="13">ROUNDDOWN(BG20,-2)</f>
        <v>24900</v>
      </c>
      <c r="BL20" s="10">
        <f t="shared" si="13"/>
        <v>12300</v>
      </c>
      <c r="BM20" s="10">
        <f t="shared" si="13"/>
        <v>12400</v>
      </c>
      <c r="BO20" s="8">
        <f>IF($K20&lt;&gt;"",0,IF($J20&lt;&gt;"",BK20/2,BK20))</f>
        <v>24900</v>
      </c>
      <c r="BP20" s="8">
        <f>IF($K20&lt;&gt;"",0,IF($J20&lt;&gt;"",BL20/2,BL20))</f>
        <v>12300</v>
      </c>
      <c r="BQ20" s="8">
        <f>IF($K20&lt;&gt;"",0,IF($J20&lt;&gt;"",BM20/2,BM20))</f>
        <v>12400</v>
      </c>
      <c r="BR20" s="8">
        <f>SUM(BO20:BQ20)</f>
        <v>49600</v>
      </c>
      <c r="BT20" s="8">
        <f>IF(BO20=0,0,IF(BO$30=C$9,BO20,INT(C$9*BO20/BO$30)))</f>
        <v>24875</v>
      </c>
      <c r="BU20" s="8">
        <f>IF(BP20=0,0,IF(BP$30=D$9,BP20,INT(D$9*BP20/BP$30)))</f>
        <v>12300</v>
      </c>
      <c r="BV20" s="8">
        <f>IF(BQ20=0,0,IF(BQ$30=E$9,BQ20,INT(E$9*BQ20/BQ$30)))</f>
        <v>12400</v>
      </c>
      <c r="BW20" s="58"/>
      <c r="BX20" s="84">
        <f>IF(BT20=0,0,IF($BT$30=$C$9,BT20,INT(BT20-($BT$30-$C$9))))</f>
        <v>24876</v>
      </c>
      <c r="BY20" s="85">
        <f>IF(BU20=0,0,IF($BU$30=$D$9,BU20,INT(BU20-($BU$30-$D$9))))</f>
        <v>12300</v>
      </c>
      <c r="BZ20" s="86">
        <f>IF(BV20=0,0,IF($BV$30=$E$9,BV20,INT(BV20-($BV$30-$E$9))))</f>
        <v>12400</v>
      </c>
      <c r="CA20" s="87">
        <f>SUM(BX20:BZ20)</f>
        <v>49576</v>
      </c>
      <c r="CC20" s="6" t="s">
        <v>57</v>
      </c>
      <c r="CD20" s="121" t="s">
        <v>34</v>
      </c>
      <c r="CE20" s="122"/>
      <c r="CF20" s="122"/>
      <c r="CG20" s="123"/>
      <c r="CH20" s="6" t="str" cm="1">
        <f t="array" ref="CH20">IF(CJ20="○","",IF(AND(($C$20:$H$20)="",SUM($C$21:$H$29)&gt;0),"○",""))</f>
        <v/>
      </c>
      <c r="CI20" s="6" t="str">
        <f>IF(CH20&lt;&gt;"","［加入者は№1から順に入力してください(料)］","")</f>
        <v/>
      </c>
      <c r="CJ20" s="6"/>
    </row>
    <row r="21" spans="1:88" x14ac:dyDescent="0.45">
      <c r="A21" s="17">
        <v>2</v>
      </c>
      <c r="B21" s="67" t="s">
        <v>110</v>
      </c>
      <c r="C21" s="16">
        <v>85698</v>
      </c>
      <c r="D21" s="15">
        <v>27508</v>
      </c>
      <c r="E21" s="25">
        <v>0</v>
      </c>
      <c r="F21" s="16">
        <v>24400</v>
      </c>
      <c r="G21" s="15">
        <v>15400</v>
      </c>
      <c r="H21" s="25"/>
      <c r="I21" s="59"/>
      <c r="J21" s="59"/>
      <c r="K21" s="63"/>
      <c r="L21" s="1">
        <f t="shared" si="0"/>
        <v>105218</v>
      </c>
      <c r="M21" s="1">
        <f t="shared" si="0"/>
        <v>39828</v>
      </c>
      <c r="N21" s="1">
        <f t="shared" si="1"/>
        <v>0</v>
      </c>
      <c r="O21">
        <f t="shared" ref="O21:O29" si="14">COUNTIF($C21:$H21,"&gt;0")</f>
        <v>4</v>
      </c>
      <c r="Q21" s="40" t="s">
        <v>113</v>
      </c>
      <c r="R21" s="41" t="s">
        <v>112</v>
      </c>
      <c r="S21" s="41" t="s">
        <v>112</v>
      </c>
      <c r="T21" s="41" t="s">
        <v>112</v>
      </c>
      <c r="U21" s="41" t="s">
        <v>112</v>
      </c>
      <c r="V21" s="41" t="s">
        <v>113</v>
      </c>
      <c r="W21" s="41" t="s">
        <v>113</v>
      </c>
      <c r="X21" s="41" t="s">
        <v>113</v>
      </c>
      <c r="Y21" s="41" t="s">
        <v>113</v>
      </c>
      <c r="Z21" s="41" t="s">
        <v>113</v>
      </c>
      <c r="AA21" s="41" t="s">
        <v>113</v>
      </c>
      <c r="AB21" s="69" t="s">
        <v>113</v>
      </c>
      <c r="AC21" s="6">
        <f t="shared" ref="AC21:AC29" si="15">COUNTA($Q21:$AB21)</f>
        <v>12</v>
      </c>
      <c r="AD21" s="6">
        <f t="shared" si="2"/>
        <v>0</v>
      </c>
      <c r="AE21">
        <f t="shared" ref="AE21:AE29" si="16">COUNTA(Q21:AB21)</f>
        <v>12</v>
      </c>
      <c r="AF21">
        <f t="shared" ref="AF21:AF29" si="17">COUNTIF($Q21:$AB21,$AF$19)</f>
        <v>8</v>
      </c>
      <c r="AG21">
        <f t="shared" ref="AG21:AG29" si="18">COUNTIF($Q21:$AB21,$AG$19)</f>
        <v>0</v>
      </c>
      <c r="AH21">
        <f t="shared" ref="AH21:AH29" si="19">COUNTIF($Q21:$AB21,$AH$19)</f>
        <v>4</v>
      </c>
      <c r="AI21">
        <f t="shared" ref="AI21:AI29" si="20">COUNTIF($Q21:$AB21,$AI$19)</f>
        <v>0</v>
      </c>
      <c r="AJ21" s="3"/>
      <c r="AK21" s="8">
        <f t="shared" si="3"/>
        <v>105218</v>
      </c>
      <c r="AL21" s="8">
        <f t="shared" si="4"/>
        <v>39828</v>
      </c>
      <c r="AM21" s="8">
        <f t="shared" si="4"/>
        <v>0</v>
      </c>
      <c r="AO21" s="8">
        <f t="shared" si="5"/>
        <v>70145.333333333328</v>
      </c>
      <c r="AP21" s="8">
        <f t="shared" si="6"/>
        <v>26552</v>
      </c>
      <c r="AQ21" s="8">
        <f t="shared" si="7"/>
        <v>0</v>
      </c>
      <c r="AS21" s="32">
        <f t="shared" si="8"/>
        <v>450</v>
      </c>
      <c r="AT21" s="32">
        <f t="shared" si="8"/>
        <v>450</v>
      </c>
      <c r="AU21" s="32">
        <f t="shared" si="8"/>
        <v>450</v>
      </c>
      <c r="AV21" s="32">
        <f t="shared" si="8"/>
        <v>450</v>
      </c>
      <c r="AW21" s="32">
        <f t="shared" si="8"/>
        <v>450</v>
      </c>
      <c r="AX21" s="32">
        <f t="shared" si="8"/>
        <v>450</v>
      </c>
      <c r="AY21" s="32">
        <f t="shared" si="8"/>
        <v>450</v>
      </c>
      <c r="AZ21" s="32">
        <f t="shared" si="8"/>
        <v>450</v>
      </c>
      <c r="BA21" s="32">
        <f t="shared" si="8"/>
        <v>450</v>
      </c>
      <c r="BB21" s="32">
        <f t="shared" si="8"/>
        <v>450</v>
      </c>
      <c r="BC21" s="32">
        <f t="shared" si="8"/>
        <v>450</v>
      </c>
      <c r="BD21" s="32">
        <f t="shared" si="8"/>
        <v>450</v>
      </c>
      <c r="BE21" s="33">
        <f t="shared" si="9"/>
        <v>5400</v>
      </c>
      <c r="BG21" s="8">
        <f t="shared" si="10"/>
        <v>75545.333333333328</v>
      </c>
      <c r="BH21" s="10">
        <f t="shared" si="11"/>
        <v>26552</v>
      </c>
      <c r="BI21" s="10">
        <f t="shared" si="12"/>
        <v>0</v>
      </c>
      <c r="BK21" s="8">
        <f t="shared" si="13"/>
        <v>75500</v>
      </c>
      <c r="BL21" s="10">
        <f t="shared" si="13"/>
        <v>26500</v>
      </c>
      <c r="BM21" s="10">
        <f t="shared" si="13"/>
        <v>0</v>
      </c>
      <c r="BO21" s="8">
        <f t="shared" ref="BO21:BQ29" si="21">IF($K21&lt;&gt;"",0,IF($J21&lt;&gt;"",BK21/2,BK21))</f>
        <v>75500</v>
      </c>
      <c r="BP21" s="8">
        <f t="shared" si="21"/>
        <v>26500</v>
      </c>
      <c r="BQ21" s="8">
        <f t="shared" si="21"/>
        <v>0</v>
      </c>
      <c r="BR21" s="8">
        <f t="shared" ref="BR21:BR30" si="22">SUM(BO21:BQ21)</f>
        <v>102000</v>
      </c>
      <c r="BT21" s="8">
        <f t="shared" ref="BT21:BT29" si="23">IF(BO21=0,0,IF($BO$30=$C$9,BO21,INT($C$9*BO21/BO$30)))</f>
        <v>75424</v>
      </c>
      <c r="BU21" s="8">
        <f t="shared" ref="BU21:BV29" si="24">IF(BP21=0,0,IF(BP$30=D$9,BP21,INT(D$9*BP21/BP$30)))</f>
        <v>26500</v>
      </c>
      <c r="BV21" s="8">
        <f t="shared" si="24"/>
        <v>0</v>
      </c>
      <c r="BW21" s="58"/>
      <c r="BX21" s="12">
        <f t="shared" ref="BX21:BY29" si="25">BT21</f>
        <v>75424</v>
      </c>
      <c r="BY21" s="8">
        <f t="shared" si="25"/>
        <v>26500</v>
      </c>
      <c r="BZ21" s="13">
        <f t="shared" ref="BZ21:BZ29" si="26">IF(BV21=0,0,IF($BV$30=$E$9,BV21,IF($BZ$20=0,INT(BV21-($BV$30-$E$9)),BV21)))</f>
        <v>0</v>
      </c>
      <c r="CA21" s="76">
        <f t="shared" ref="CA21:CA29" si="27">SUM(BX21:BZ21)</f>
        <v>101924</v>
      </c>
      <c r="CC21" s="6" t="s">
        <v>58</v>
      </c>
      <c r="CD21" s="121" t="s">
        <v>59</v>
      </c>
      <c r="CE21" s="122"/>
      <c r="CF21" s="122"/>
      <c r="CG21" s="123"/>
      <c r="CH21" s="6" t="str">
        <f>IF(CJ21="○","",IF(AND($AE$20=0,SUM($AE$21:$AE$29)&gt;0),"○",""))</f>
        <v/>
      </c>
      <c r="CI21" s="6" t="str">
        <f>IF(CH21&lt;&gt;"","［加入者は№1から順に入力してください(月)］","")</f>
        <v/>
      </c>
      <c r="CJ21" s="6"/>
    </row>
    <row r="22" spans="1:88" x14ac:dyDescent="0.45">
      <c r="A22" s="17">
        <v>3</v>
      </c>
      <c r="B22" s="67"/>
      <c r="C22" s="16"/>
      <c r="D22" s="15"/>
      <c r="E22" s="25"/>
      <c r="F22" s="16"/>
      <c r="G22" s="15"/>
      <c r="H22" s="25"/>
      <c r="I22" s="59"/>
      <c r="J22" s="59"/>
      <c r="K22" s="63"/>
      <c r="L22" s="1">
        <f>SUM(C22,IF($C$11="",F22*IF($I22&lt;&gt;"",0.5,1),F22*IF($I22&lt;&gt;"",0.5,1)*(10-$C$11)/10))*IF($J22&lt;&gt;"",0.5,1)</f>
        <v>0</v>
      </c>
      <c r="M22" s="1">
        <f>SUM(D22,IF($C$11="",G22*IF($I22&lt;&gt;"",0.5,1),G22*IF($I22&lt;&gt;"",0.5,1)*(10-$C$11)/10))*IF($J22&lt;&gt;"",0.5,1)</f>
        <v>0</v>
      </c>
      <c r="N22" s="1">
        <f t="shared" si="1"/>
        <v>0</v>
      </c>
      <c r="O22">
        <f t="shared" si="14"/>
        <v>0</v>
      </c>
      <c r="Q22" s="40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69"/>
      <c r="AC22" s="6">
        <f t="shared" si="15"/>
        <v>0</v>
      </c>
      <c r="AD22" s="6">
        <f>SUM(AG22,AI22)</f>
        <v>0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0</v>
      </c>
      <c r="AI22">
        <f t="shared" si="20"/>
        <v>0</v>
      </c>
      <c r="AJ22" s="3"/>
      <c r="AK22" s="8">
        <f t="shared" si="3"/>
        <v>0</v>
      </c>
      <c r="AL22" s="8">
        <f t="shared" si="4"/>
        <v>0</v>
      </c>
      <c r="AM22" s="8">
        <f t="shared" si="4"/>
        <v>0</v>
      </c>
      <c r="AO22" s="8">
        <f t="shared" si="5"/>
        <v>0</v>
      </c>
      <c r="AP22" s="8">
        <f t="shared" si="6"/>
        <v>0</v>
      </c>
      <c r="AQ22" s="8">
        <f t="shared" si="7"/>
        <v>0</v>
      </c>
      <c r="AS22" s="32" t="b">
        <f t="shared" si="8"/>
        <v>0</v>
      </c>
      <c r="AT22" s="32" t="b">
        <f t="shared" si="8"/>
        <v>0</v>
      </c>
      <c r="AU22" s="32" t="b">
        <f t="shared" si="8"/>
        <v>0</v>
      </c>
      <c r="AV22" s="32" t="b">
        <f t="shared" si="8"/>
        <v>0</v>
      </c>
      <c r="AW22" s="32" t="b">
        <f t="shared" si="8"/>
        <v>0</v>
      </c>
      <c r="AX22" s="32" t="b">
        <f t="shared" si="8"/>
        <v>0</v>
      </c>
      <c r="AY22" s="32" t="b">
        <f t="shared" si="8"/>
        <v>0</v>
      </c>
      <c r="AZ22" s="32" t="b">
        <f t="shared" si="8"/>
        <v>0</v>
      </c>
      <c r="BA22" s="32" t="b">
        <f t="shared" si="8"/>
        <v>0</v>
      </c>
      <c r="BB22" s="32" t="b">
        <f t="shared" si="8"/>
        <v>0</v>
      </c>
      <c r="BC22" s="32" t="b">
        <f t="shared" si="8"/>
        <v>0</v>
      </c>
      <c r="BD22" s="32" t="b">
        <f t="shared" si="8"/>
        <v>0</v>
      </c>
      <c r="BE22" s="33">
        <f t="shared" si="9"/>
        <v>0</v>
      </c>
      <c r="BG22" s="8">
        <f t="shared" si="10"/>
        <v>0</v>
      </c>
      <c r="BH22" s="10">
        <f t="shared" si="11"/>
        <v>0</v>
      </c>
      <c r="BI22" s="10">
        <f t="shared" si="12"/>
        <v>0</v>
      </c>
      <c r="BK22" s="8">
        <f t="shared" si="13"/>
        <v>0</v>
      </c>
      <c r="BL22" s="10">
        <f t="shared" si="13"/>
        <v>0</v>
      </c>
      <c r="BM22" s="10">
        <f t="shared" si="13"/>
        <v>0</v>
      </c>
      <c r="BO22" s="8">
        <f t="shared" si="21"/>
        <v>0</v>
      </c>
      <c r="BP22" s="8">
        <f t="shared" si="21"/>
        <v>0</v>
      </c>
      <c r="BQ22" s="8">
        <f t="shared" si="21"/>
        <v>0</v>
      </c>
      <c r="BR22" s="8">
        <f t="shared" si="22"/>
        <v>0</v>
      </c>
      <c r="BT22" s="8">
        <f t="shared" si="23"/>
        <v>0</v>
      </c>
      <c r="BU22" s="8">
        <f t="shared" si="24"/>
        <v>0</v>
      </c>
      <c r="BV22" s="8">
        <f t="shared" si="24"/>
        <v>0</v>
      </c>
      <c r="BW22" s="58"/>
      <c r="BX22" s="12">
        <f t="shared" si="25"/>
        <v>0</v>
      </c>
      <c r="BY22" s="8">
        <f t="shared" si="25"/>
        <v>0</v>
      </c>
      <c r="BZ22" s="13">
        <f t="shared" si="26"/>
        <v>0</v>
      </c>
      <c r="CA22" s="76">
        <f t="shared" si="27"/>
        <v>0</v>
      </c>
      <c r="CC22" s="6" t="s">
        <v>37</v>
      </c>
      <c r="CD22" s="121" t="s">
        <v>44</v>
      </c>
      <c r="CE22" s="122"/>
      <c r="CF22" s="122"/>
      <c r="CG22" s="123"/>
      <c r="CH22" s="6" t="str">
        <f>IF(CJ22="○","",IF(OR($O$30=1,$AE$30=1),"○",""))</f>
        <v/>
      </c>
      <c r="CI22" s="6" t="str">
        <f>IF(CH22&lt;&gt;"","［加入者が1名しか入力されていません］","")</f>
        <v/>
      </c>
      <c r="CJ22" s="6"/>
    </row>
    <row r="23" spans="1:88" x14ac:dyDescent="0.45">
      <c r="A23" s="17">
        <v>4</v>
      </c>
      <c r="B23" s="67"/>
      <c r="C23" s="16"/>
      <c r="D23" s="15"/>
      <c r="E23" s="25"/>
      <c r="F23" s="16"/>
      <c r="G23" s="15"/>
      <c r="H23" s="25"/>
      <c r="I23" s="59"/>
      <c r="J23" s="59"/>
      <c r="K23" s="63"/>
      <c r="L23" s="1">
        <f t="shared" ref="L23:M29" si="28">SUM(C23,IF($C$11="",F23*IF($I23&lt;&gt;"",0.5,1),F23*IF($I23&lt;&gt;"",0.5,1)*(10-$C$11)/10))*IF($J23&lt;&gt;"",0.5,1)</f>
        <v>0</v>
      </c>
      <c r="M23" s="1">
        <f t="shared" si="28"/>
        <v>0</v>
      </c>
      <c r="N23" s="1">
        <f t="shared" si="1"/>
        <v>0</v>
      </c>
      <c r="O23">
        <f t="shared" si="14"/>
        <v>0</v>
      </c>
      <c r="Q23" s="40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69"/>
      <c r="AC23" s="6">
        <f t="shared" si="15"/>
        <v>0</v>
      </c>
      <c r="AD23" s="6">
        <f t="shared" ref="AD23:AD29" si="29">SUM(AG23,AI23)</f>
        <v>0</v>
      </c>
      <c r="AE23">
        <f t="shared" si="16"/>
        <v>0</v>
      </c>
      <c r="AF23">
        <f t="shared" si="17"/>
        <v>0</v>
      </c>
      <c r="AG23">
        <f t="shared" si="18"/>
        <v>0</v>
      </c>
      <c r="AH23">
        <f t="shared" si="19"/>
        <v>0</v>
      </c>
      <c r="AI23">
        <f t="shared" si="20"/>
        <v>0</v>
      </c>
      <c r="AJ23" s="3"/>
      <c r="AK23" s="8">
        <f t="shared" si="3"/>
        <v>0</v>
      </c>
      <c r="AL23" s="8">
        <f t="shared" si="4"/>
        <v>0</v>
      </c>
      <c r="AM23" s="8">
        <f t="shared" si="4"/>
        <v>0</v>
      </c>
      <c r="AO23" s="8">
        <f t="shared" si="5"/>
        <v>0</v>
      </c>
      <c r="AP23" s="8">
        <f t="shared" si="6"/>
        <v>0</v>
      </c>
      <c r="AQ23" s="8">
        <f t="shared" si="7"/>
        <v>0</v>
      </c>
      <c r="AS23" s="32" t="b">
        <f t="shared" si="8"/>
        <v>0</v>
      </c>
      <c r="AT23" s="32" t="b">
        <f t="shared" si="8"/>
        <v>0</v>
      </c>
      <c r="AU23" s="32" t="b">
        <f t="shared" si="8"/>
        <v>0</v>
      </c>
      <c r="AV23" s="32" t="b">
        <f t="shared" si="8"/>
        <v>0</v>
      </c>
      <c r="AW23" s="32" t="b">
        <f t="shared" si="8"/>
        <v>0</v>
      </c>
      <c r="AX23" s="32" t="b">
        <f t="shared" si="8"/>
        <v>0</v>
      </c>
      <c r="AY23" s="32" t="b">
        <f t="shared" si="8"/>
        <v>0</v>
      </c>
      <c r="AZ23" s="32" t="b">
        <f t="shared" si="8"/>
        <v>0</v>
      </c>
      <c r="BA23" s="32" t="b">
        <f t="shared" si="8"/>
        <v>0</v>
      </c>
      <c r="BB23" s="32" t="b">
        <f t="shared" si="8"/>
        <v>0</v>
      </c>
      <c r="BC23" s="32" t="b">
        <f t="shared" si="8"/>
        <v>0</v>
      </c>
      <c r="BD23" s="32" t="b">
        <f t="shared" si="8"/>
        <v>0</v>
      </c>
      <c r="BE23" s="33">
        <f t="shared" si="9"/>
        <v>0</v>
      </c>
      <c r="BG23" s="8">
        <f t="shared" si="10"/>
        <v>0</v>
      </c>
      <c r="BH23" s="10">
        <f t="shared" si="11"/>
        <v>0</v>
      </c>
      <c r="BI23" s="10">
        <f t="shared" si="12"/>
        <v>0</v>
      </c>
      <c r="BK23" s="8">
        <f t="shared" si="13"/>
        <v>0</v>
      </c>
      <c r="BL23" s="10">
        <f t="shared" si="13"/>
        <v>0</v>
      </c>
      <c r="BM23" s="10">
        <f t="shared" si="13"/>
        <v>0</v>
      </c>
      <c r="BO23" s="8">
        <f t="shared" si="21"/>
        <v>0</v>
      </c>
      <c r="BP23" s="8">
        <f t="shared" si="21"/>
        <v>0</v>
      </c>
      <c r="BQ23" s="8">
        <f t="shared" si="21"/>
        <v>0</v>
      </c>
      <c r="BR23" s="8">
        <f t="shared" si="22"/>
        <v>0</v>
      </c>
      <c r="BT23" s="8">
        <f t="shared" si="23"/>
        <v>0</v>
      </c>
      <c r="BU23" s="8">
        <f t="shared" si="24"/>
        <v>0</v>
      </c>
      <c r="BV23" s="8">
        <f t="shared" si="24"/>
        <v>0</v>
      </c>
      <c r="BW23" s="58"/>
      <c r="BX23" s="12">
        <f t="shared" si="25"/>
        <v>0</v>
      </c>
      <c r="BY23" s="8">
        <f t="shared" si="25"/>
        <v>0</v>
      </c>
      <c r="BZ23" s="13">
        <f t="shared" si="26"/>
        <v>0</v>
      </c>
      <c r="CA23" s="76">
        <f t="shared" si="27"/>
        <v>0</v>
      </c>
      <c r="CC23" s="6" t="s">
        <v>38</v>
      </c>
      <c r="CD23" s="121" t="s">
        <v>40</v>
      </c>
      <c r="CE23" s="122"/>
      <c r="CF23" s="122"/>
      <c r="CG23" s="123"/>
      <c r="CH23" s="6" t="str">
        <f>IF(CJ23="○","",IF(OR(AND(COUNTA($C$20:$H$20)&lt;&gt;0,COUNTA($Q$20:$AB$20)=0),AND(COUNTA($C$21:$H$21)&lt;&gt;0,COUNTA($Q$21:$AB$21)=0),AND(COUNTA($C$22:$H$22)&lt;&gt;0,COUNTA($Q$22:$AB$22)=0),AND(COUNTA($C$23:$H$23)&lt;&gt;0,COUNTA($Q$23:$AB$23)=0),AND(COUNTA($C$24:$H$24)&lt;&gt;0,COUNTA($Q$24:$AB$24)=0),AND(COUNTA($C$25:$H$25)&lt;&gt;0,COUNTA($Q$25:$AB$25)=0),AND(COUNTA($C$26:$H$26)&lt;&gt;0,COUNTA($Q$26:$AB$26)=0),AND(COUNTA($C$27:$H$27)&lt;&gt;0,COUNTA($Q$27:$AB$27)=0),AND(COUNTA($C$28:$H$28)&lt;&gt;0,COUNTA($Q$28:$AB$28)=0),AND(COUNTA($C$29:$H$29)&lt;&gt;0,COUNTA($Q$29:$AB$29)=0),),"○",""))</f>
        <v/>
      </c>
      <c r="CI23" s="6" t="str">
        <f>IF(CH23&lt;&gt;"","［加入月数(個人別)が入力されていない加入者がいます］","")</f>
        <v/>
      </c>
      <c r="CJ23" s="6"/>
    </row>
    <row r="24" spans="1:88" x14ac:dyDescent="0.45">
      <c r="A24" s="17">
        <v>5</v>
      </c>
      <c r="B24" s="67"/>
      <c r="C24" s="16"/>
      <c r="D24" s="15"/>
      <c r="E24" s="25"/>
      <c r="F24" s="16"/>
      <c r="G24" s="15"/>
      <c r="H24" s="25"/>
      <c r="I24" s="59"/>
      <c r="J24" s="59"/>
      <c r="K24" s="63"/>
      <c r="L24" s="1">
        <f t="shared" si="28"/>
        <v>0</v>
      </c>
      <c r="M24" s="1">
        <f t="shared" si="28"/>
        <v>0</v>
      </c>
      <c r="N24" s="1">
        <f t="shared" si="1"/>
        <v>0</v>
      </c>
      <c r="O24">
        <f t="shared" si="14"/>
        <v>0</v>
      </c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69"/>
      <c r="AC24" s="6">
        <f t="shared" si="15"/>
        <v>0</v>
      </c>
      <c r="AD24" s="6">
        <f t="shared" si="29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  <c r="AI24">
        <f t="shared" si="20"/>
        <v>0</v>
      </c>
      <c r="AJ24" s="3"/>
      <c r="AK24" s="8">
        <f t="shared" si="3"/>
        <v>0</v>
      </c>
      <c r="AL24" s="8">
        <f t="shared" si="4"/>
        <v>0</v>
      </c>
      <c r="AM24" s="8">
        <f t="shared" si="4"/>
        <v>0</v>
      </c>
      <c r="AO24" s="8">
        <f t="shared" si="5"/>
        <v>0</v>
      </c>
      <c r="AP24" s="8">
        <f t="shared" si="6"/>
        <v>0</v>
      </c>
      <c r="AQ24" s="8">
        <f t="shared" si="7"/>
        <v>0</v>
      </c>
      <c r="AS24" s="32" t="b">
        <f t="shared" si="8"/>
        <v>0</v>
      </c>
      <c r="AT24" s="32" t="b">
        <f t="shared" si="8"/>
        <v>0</v>
      </c>
      <c r="AU24" s="32" t="b">
        <f t="shared" si="8"/>
        <v>0</v>
      </c>
      <c r="AV24" s="32" t="b">
        <f t="shared" si="8"/>
        <v>0</v>
      </c>
      <c r="AW24" s="32" t="b">
        <f t="shared" si="8"/>
        <v>0</v>
      </c>
      <c r="AX24" s="32" t="b">
        <f t="shared" si="8"/>
        <v>0</v>
      </c>
      <c r="AY24" s="32" t="b">
        <f t="shared" si="8"/>
        <v>0</v>
      </c>
      <c r="AZ24" s="32" t="b">
        <f t="shared" si="8"/>
        <v>0</v>
      </c>
      <c r="BA24" s="32" t="b">
        <f t="shared" si="8"/>
        <v>0</v>
      </c>
      <c r="BB24" s="32" t="b">
        <f t="shared" si="8"/>
        <v>0</v>
      </c>
      <c r="BC24" s="32" t="b">
        <f t="shared" si="8"/>
        <v>0</v>
      </c>
      <c r="BD24" s="32" t="b">
        <f t="shared" si="8"/>
        <v>0</v>
      </c>
      <c r="BE24" s="33">
        <f t="shared" si="9"/>
        <v>0</v>
      </c>
      <c r="BG24" s="8">
        <f t="shared" si="10"/>
        <v>0</v>
      </c>
      <c r="BH24" s="10">
        <f t="shared" si="11"/>
        <v>0</v>
      </c>
      <c r="BI24" s="10">
        <f t="shared" si="12"/>
        <v>0</v>
      </c>
      <c r="BK24" s="8">
        <f t="shared" si="13"/>
        <v>0</v>
      </c>
      <c r="BL24" s="10">
        <f t="shared" si="13"/>
        <v>0</v>
      </c>
      <c r="BM24" s="10">
        <f t="shared" si="13"/>
        <v>0</v>
      </c>
      <c r="BO24" s="8">
        <f t="shared" si="21"/>
        <v>0</v>
      </c>
      <c r="BP24" s="8">
        <f t="shared" si="21"/>
        <v>0</v>
      </c>
      <c r="BQ24" s="8">
        <f t="shared" si="21"/>
        <v>0</v>
      </c>
      <c r="BR24" s="8">
        <f t="shared" si="22"/>
        <v>0</v>
      </c>
      <c r="BT24" s="8">
        <f t="shared" si="23"/>
        <v>0</v>
      </c>
      <c r="BU24" s="8">
        <f t="shared" si="24"/>
        <v>0</v>
      </c>
      <c r="BV24" s="8">
        <f t="shared" si="24"/>
        <v>0</v>
      </c>
      <c r="BW24" s="58"/>
      <c r="BX24" s="12">
        <f t="shared" si="25"/>
        <v>0</v>
      </c>
      <c r="BY24" s="8">
        <f t="shared" si="25"/>
        <v>0</v>
      </c>
      <c r="BZ24" s="13">
        <f t="shared" si="26"/>
        <v>0</v>
      </c>
      <c r="CA24" s="76">
        <f t="shared" si="27"/>
        <v>0</v>
      </c>
      <c r="CC24" s="6" t="s">
        <v>41</v>
      </c>
      <c r="CD24" s="121" t="s">
        <v>48</v>
      </c>
      <c r="CE24" s="122"/>
      <c r="CF24" s="122"/>
      <c r="CG24" s="123"/>
      <c r="CH24" s="6" t="str" cm="1">
        <f t="array" ref="CH24">IF(CJ24="○","",IF(OR(AND($C$20:$H$20="",COUNTA($Q$20:$AB$20)&lt;&gt;0),AND($C$21:$H$21="",COUNTA($Q$21:$AB$21)&lt;&gt;0),AND($C$22:$H$22="",COUNTA($Q$22:$AB$22)&lt;&gt;0),AND($C$23:$H$23="",COUNTA($Q$23:$AB$23)&lt;&gt;0),AND($C$24:$H$24="",COUNTA($Q$24:$AB$24)&lt;&gt;0),AND($C$25:$H$25="",COUNTA($Q$25:$AB$25)&lt;&gt;0),AND($C$26:$H$26="",COUNTA($Q$26:$AB$26)&lt;&gt;0),AND($C$27:$H$27="",COUNTA($Q$27:$AB$27)&lt;&gt;0),AND($C$28:$H$28="",COUNTA($Q$28:$AB$28)&lt;&gt;0),AND($C$29:$H$29="",COUNTA($Q$29:$AB$29)&lt;&gt;0)),"○",""))</f>
        <v/>
      </c>
      <c r="CI24" s="6" t="str">
        <f>IF(CH24&lt;&gt;"","［保険料が入力されていない加入者がいます］","")</f>
        <v/>
      </c>
      <c r="CJ24" s="6"/>
    </row>
    <row r="25" spans="1:88" x14ac:dyDescent="0.45">
      <c r="A25" s="17">
        <v>6</v>
      </c>
      <c r="B25" s="67"/>
      <c r="C25" s="16"/>
      <c r="D25" s="15"/>
      <c r="E25" s="25"/>
      <c r="F25" s="16"/>
      <c r="G25" s="15"/>
      <c r="H25" s="25"/>
      <c r="I25" s="59"/>
      <c r="J25" s="59"/>
      <c r="K25" s="63"/>
      <c r="L25" s="1">
        <f t="shared" si="28"/>
        <v>0</v>
      </c>
      <c r="M25" s="1">
        <f t="shared" si="28"/>
        <v>0</v>
      </c>
      <c r="N25" s="1">
        <f t="shared" si="1"/>
        <v>0</v>
      </c>
      <c r="O25">
        <f t="shared" si="14"/>
        <v>0</v>
      </c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69"/>
      <c r="AC25" s="6">
        <f t="shared" si="15"/>
        <v>0</v>
      </c>
      <c r="AD25" s="6">
        <f t="shared" si="29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  <c r="AI25">
        <f t="shared" si="20"/>
        <v>0</v>
      </c>
      <c r="AJ25" s="3"/>
      <c r="AK25" s="8">
        <f t="shared" si="3"/>
        <v>0</v>
      </c>
      <c r="AL25" s="8">
        <f t="shared" si="4"/>
        <v>0</v>
      </c>
      <c r="AM25" s="8">
        <f t="shared" si="4"/>
        <v>0</v>
      </c>
      <c r="AO25" s="8">
        <f t="shared" si="5"/>
        <v>0</v>
      </c>
      <c r="AP25" s="8">
        <f t="shared" si="6"/>
        <v>0</v>
      </c>
      <c r="AQ25" s="8">
        <f t="shared" si="7"/>
        <v>0</v>
      </c>
      <c r="AS25" s="32" t="b">
        <f t="shared" si="8"/>
        <v>0</v>
      </c>
      <c r="AT25" s="32" t="b">
        <f t="shared" si="8"/>
        <v>0</v>
      </c>
      <c r="AU25" s="32" t="b">
        <f t="shared" si="8"/>
        <v>0</v>
      </c>
      <c r="AV25" s="32" t="b">
        <f t="shared" si="8"/>
        <v>0</v>
      </c>
      <c r="AW25" s="32" t="b">
        <f t="shared" si="8"/>
        <v>0</v>
      </c>
      <c r="AX25" s="32" t="b">
        <f t="shared" si="8"/>
        <v>0</v>
      </c>
      <c r="AY25" s="32" t="b">
        <f t="shared" si="8"/>
        <v>0</v>
      </c>
      <c r="AZ25" s="32" t="b">
        <f t="shared" si="8"/>
        <v>0</v>
      </c>
      <c r="BA25" s="32" t="b">
        <f t="shared" si="8"/>
        <v>0</v>
      </c>
      <c r="BB25" s="32" t="b">
        <f t="shared" si="8"/>
        <v>0</v>
      </c>
      <c r="BC25" s="32" t="b">
        <f t="shared" si="8"/>
        <v>0</v>
      </c>
      <c r="BD25" s="32" t="b">
        <f t="shared" si="8"/>
        <v>0</v>
      </c>
      <c r="BE25" s="33">
        <f t="shared" si="9"/>
        <v>0</v>
      </c>
      <c r="BG25" s="8">
        <f t="shared" si="10"/>
        <v>0</v>
      </c>
      <c r="BH25" s="10">
        <f t="shared" si="11"/>
        <v>0</v>
      </c>
      <c r="BI25" s="10">
        <f t="shared" si="12"/>
        <v>0</v>
      </c>
      <c r="BK25" s="8">
        <f t="shared" si="13"/>
        <v>0</v>
      </c>
      <c r="BL25" s="10">
        <f t="shared" si="13"/>
        <v>0</v>
      </c>
      <c r="BM25" s="10">
        <f t="shared" si="13"/>
        <v>0</v>
      </c>
      <c r="BO25" s="8">
        <f t="shared" si="21"/>
        <v>0</v>
      </c>
      <c r="BP25" s="8">
        <f t="shared" si="21"/>
        <v>0</v>
      </c>
      <c r="BQ25" s="8">
        <f t="shared" si="21"/>
        <v>0</v>
      </c>
      <c r="BR25" s="8">
        <f t="shared" si="22"/>
        <v>0</v>
      </c>
      <c r="BT25" s="8">
        <f t="shared" si="23"/>
        <v>0</v>
      </c>
      <c r="BU25" s="8">
        <f t="shared" si="24"/>
        <v>0</v>
      </c>
      <c r="BV25" s="8">
        <f t="shared" si="24"/>
        <v>0</v>
      </c>
      <c r="BW25" s="58"/>
      <c r="BX25" s="12">
        <f t="shared" si="25"/>
        <v>0</v>
      </c>
      <c r="BY25" s="8">
        <f t="shared" si="25"/>
        <v>0</v>
      </c>
      <c r="BZ25" s="13">
        <f t="shared" si="26"/>
        <v>0</v>
      </c>
      <c r="CA25" s="76">
        <f t="shared" si="27"/>
        <v>0</v>
      </c>
      <c r="CC25" s="6" t="s">
        <v>42</v>
      </c>
      <c r="CD25" s="121" t="s">
        <v>83</v>
      </c>
      <c r="CE25" s="122"/>
      <c r="CF25" s="122"/>
      <c r="CG25" s="123"/>
      <c r="CH25" s="6" t="str">
        <f>IF(CJ25="○","",IF(COUNTIF($CA$20:$CA$29,"&gt;0")=1,"○",""))</f>
        <v/>
      </c>
      <c r="CI25" s="6" t="str">
        <f>IF(CH25&lt;&gt;"","［保険料が1人にしか賦課されていません］","")</f>
        <v/>
      </c>
      <c r="CJ25" s="6"/>
    </row>
    <row r="26" spans="1:88" x14ac:dyDescent="0.45">
      <c r="A26" s="17">
        <v>7</v>
      </c>
      <c r="B26" s="67"/>
      <c r="C26" s="16"/>
      <c r="D26" s="15"/>
      <c r="E26" s="25"/>
      <c r="F26" s="16"/>
      <c r="G26" s="15"/>
      <c r="H26" s="25"/>
      <c r="I26" s="59"/>
      <c r="J26" s="59"/>
      <c r="K26" s="63"/>
      <c r="L26" s="1">
        <f t="shared" si="28"/>
        <v>0</v>
      </c>
      <c r="M26" s="1">
        <f t="shared" si="28"/>
        <v>0</v>
      </c>
      <c r="N26" s="1">
        <f t="shared" si="1"/>
        <v>0</v>
      </c>
      <c r="O26">
        <f t="shared" si="14"/>
        <v>0</v>
      </c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69"/>
      <c r="AC26" s="6">
        <f t="shared" si="15"/>
        <v>0</v>
      </c>
      <c r="AD26" s="6">
        <f t="shared" si="29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  <c r="AI26">
        <f t="shared" si="20"/>
        <v>0</v>
      </c>
      <c r="AJ26" s="3"/>
      <c r="AK26" s="8">
        <f t="shared" si="3"/>
        <v>0</v>
      </c>
      <c r="AL26" s="8">
        <f t="shared" si="4"/>
        <v>0</v>
      </c>
      <c r="AM26" s="8">
        <f t="shared" si="4"/>
        <v>0</v>
      </c>
      <c r="AO26" s="8">
        <f t="shared" si="5"/>
        <v>0</v>
      </c>
      <c r="AP26" s="8">
        <f t="shared" si="6"/>
        <v>0</v>
      </c>
      <c r="AQ26" s="8">
        <f t="shared" si="7"/>
        <v>0</v>
      </c>
      <c r="AS26" s="32" t="b">
        <f t="shared" si="8"/>
        <v>0</v>
      </c>
      <c r="AT26" s="32" t="b">
        <f t="shared" si="8"/>
        <v>0</v>
      </c>
      <c r="AU26" s="32" t="b">
        <f t="shared" si="8"/>
        <v>0</v>
      </c>
      <c r="AV26" s="32" t="b">
        <f t="shared" si="8"/>
        <v>0</v>
      </c>
      <c r="AW26" s="32" t="b">
        <f t="shared" si="8"/>
        <v>0</v>
      </c>
      <c r="AX26" s="32" t="b">
        <f t="shared" si="8"/>
        <v>0</v>
      </c>
      <c r="AY26" s="32" t="b">
        <f t="shared" si="8"/>
        <v>0</v>
      </c>
      <c r="AZ26" s="32" t="b">
        <f t="shared" si="8"/>
        <v>0</v>
      </c>
      <c r="BA26" s="32" t="b">
        <f t="shared" si="8"/>
        <v>0</v>
      </c>
      <c r="BB26" s="32" t="b">
        <f t="shared" si="8"/>
        <v>0</v>
      </c>
      <c r="BC26" s="32" t="b">
        <f t="shared" si="8"/>
        <v>0</v>
      </c>
      <c r="BD26" s="32" t="b">
        <f t="shared" si="8"/>
        <v>0</v>
      </c>
      <c r="BE26" s="33">
        <f t="shared" si="9"/>
        <v>0</v>
      </c>
      <c r="BG26" s="8">
        <f t="shared" si="10"/>
        <v>0</v>
      </c>
      <c r="BH26" s="10">
        <f t="shared" si="11"/>
        <v>0</v>
      </c>
      <c r="BI26" s="10">
        <f t="shared" si="12"/>
        <v>0</v>
      </c>
      <c r="BK26" s="8">
        <f t="shared" si="13"/>
        <v>0</v>
      </c>
      <c r="BL26" s="10">
        <f t="shared" si="13"/>
        <v>0</v>
      </c>
      <c r="BM26" s="10">
        <f t="shared" si="13"/>
        <v>0</v>
      </c>
      <c r="BO26" s="8">
        <f t="shared" si="21"/>
        <v>0</v>
      </c>
      <c r="BP26" s="8">
        <f t="shared" si="21"/>
        <v>0</v>
      </c>
      <c r="BQ26" s="8">
        <f t="shared" si="21"/>
        <v>0</v>
      </c>
      <c r="BR26" s="8">
        <f t="shared" si="22"/>
        <v>0</v>
      </c>
      <c r="BT26" s="8">
        <f t="shared" si="23"/>
        <v>0</v>
      </c>
      <c r="BU26" s="8">
        <f t="shared" si="24"/>
        <v>0</v>
      </c>
      <c r="BV26" s="8">
        <f t="shared" si="24"/>
        <v>0</v>
      </c>
      <c r="BW26" s="58"/>
      <c r="BX26" s="12">
        <f t="shared" si="25"/>
        <v>0</v>
      </c>
      <c r="BY26" s="8">
        <f t="shared" si="25"/>
        <v>0</v>
      </c>
      <c r="BZ26" s="13">
        <f t="shared" si="26"/>
        <v>0</v>
      </c>
      <c r="CA26" s="76">
        <f t="shared" si="27"/>
        <v>0</v>
      </c>
      <c r="CC26" s="6" t="s">
        <v>43</v>
      </c>
      <c r="CD26" s="121" t="s">
        <v>52</v>
      </c>
      <c r="CE26" s="122"/>
      <c r="CF26" s="122"/>
      <c r="CG26" s="123"/>
      <c r="CH26" s="6" t="str">
        <f>IF(CJ26="○","",IF(OR(AND($E$20&gt;0,$H$20=0),AND($E$21&gt;0,$H$21=0),AND($E$22&gt;0,$H$22=0),AND($E$23&gt;0,$H$23=0),AND($E$24&gt;0,$H$24=0),AND($E$25&gt;0,$H$25=0),AND($E$26&gt;0,$H$26=0),AND($E$27&gt;0,$H$27=0),AND($E$28&gt;0,$H$28=0),AND($E$29&gt;0,$H$29=0)),"○",""))</f>
        <v/>
      </c>
      <c r="CI26" s="6" t="str">
        <f>IF(CH26&lt;&gt;"","［所得割額または均等割額の介護分に誤りがあります］","")</f>
        <v/>
      </c>
      <c r="CJ26" s="6"/>
    </row>
    <row r="27" spans="1:88" x14ac:dyDescent="0.45">
      <c r="A27" s="17">
        <v>8</v>
      </c>
      <c r="B27" s="67"/>
      <c r="C27" s="16"/>
      <c r="D27" s="15"/>
      <c r="E27" s="25"/>
      <c r="F27" s="16"/>
      <c r="G27" s="15"/>
      <c r="H27" s="25"/>
      <c r="I27" s="59"/>
      <c r="J27" s="59"/>
      <c r="K27" s="63"/>
      <c r="L27" s="1">
        <f t="shared" si="28"/>
        <v>0</v>
      </c>
      <c r="M27" s="1">
        <f t="shared" si="28"/>
        <v>0</v>
      </c>
      <c r="N27" s="1">
        <f t="shared" si="1"/>
        <v>0</v>
      </c>
      <c r="O27">
        <f t="shared" si="14"/>
        <v>0</v>
      </c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69"/>
      <c r="AC27" s="6">
        <f t="shared" si="15"/>
        <v>0</v>
      </c>
      <c r="AD27" s="6">
        <f t="shared" si="29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  <c r="AI27">
        <f t="shared" si="20"/>
        <v>0</v>
      </c>
      <c r="AJ27" s="3"/>
      <c r="AK27" s="8">
        <f t="shared" si="3"/>
        <v>0</v>
      </c>
      <c r="AL27" s="8">
        <f t="shared" si="4"/>
        <v>0</v>
      </c>
      <c r="AM27" s="8">
        <f t="shared" si="4"/>
        <v>0</v>
      </c>
      <c r="AO27" s="8">
        <f t="shared" si="5"/>
        <v>0</v>
      </c>
      <c r="AP27" s="8">
        <f t="shared" si="6"/>
        <v>0</v>
      </c>
      <c r="AQ27" s="8">
        <f t="shared" si="7"/>
        <v>0</v>
      </c>
      <c r="AS27" s="32" t="b">
        <f t="shared" si="8"/>
        <v>0</v>
      </c>
      <c r="AT27" s="32" t="b">
        <f t="shared" si="8"/>
        <v>0</v>
      </c>
      <c r="AU27" s="32" t="b">
        <f t="shared" si="8"/>
        <v>0</v>
      </c>
      <c r="AV27" s="32" t="b">
        <f t="shared" si="8"/>
        <v>0</v>
      </c>
      <c r="AW27" s="32" t="b">
        <f t="shared" si="8"/>
        <v>0</v>
      </c>
      <c r="AX27" s="32" t="b">
        <f t="shared" si="8"/>
        <v>0</v>
      </c>
      <c r="AY27" s="32" t="b">
        <f t="shared" si="8"/>
        <v>0</v>
      </c>
      <c r="AZ27" s="32" t="b">
        <f t="shared" si="8"/>
        <v>0</v>
      </c>
      <c r="BA27" s="32" t="b">
        <f t="shared" si="8"/>
        <v>0</v>
      </c>
      <c r="BB27" s="32" t="b">
        <f t="shared" si="8"/>
        <v>0</v>
      </c>
      <c r="BC27" s="32" t="b">
        <f t="shared" si="8"/>
        <v>0</v>
      </c>
      <c r="BD27" s="32" t="b">
        <f t="shared" si="8"/>
        <v>0</v>
      </c>
      <c r="BE27" s="33">
        <f t="shared" si="9"/>
        <v>0</v>
      </c>
      <c r="BG27" s="8">
        <f t="shared" si="10"/>
        <v>0</v>
      </c>
      <c r="BH27" s="10">
        <f t="shared" si="11"/>
        <v>0</v>
      </c>
      <c r="BI27" s="10">
        <f t="shared" si="12"/>
        <v>0</v>
      </c>
      <c r="BK27" s="8">
        <f t="shared" si="13"/>
        <v>0</v>
      </c>
      <c r="BL27" s="10">
        <f t="shared" si="13"/>
        <v>0</v>
      </c>
      <c r="BM27" s="10">
        <f t="shared" si="13"/>
        <v>0</v>
      </c>
      <c r="BO27" s="8">
        <f t="shared" si="21"/>
        <v>0</v>
      </c>
      <c r="BP27" s="8">
        <f t="shared" si="21"/>
        <v>0</v>
      </c>
      <c r="BQ27" s="8">
        <f t="shared" si="21"/>
        <v>0</v>
      </c>
      <c r="BR27" s="8">
        <f t="shared" si="22"/>
        <v>0</v>
      </c>
      <c r="BT27" s="8">
        <f t="shared" si="23"/>
        <v>0</v>
      </c>
      <c r="BU27" s="8">
        <f t="shared" si="24"/>
        <v>0</v>
      </c>
      <c r="BV27" s="8">
        <f t="shared" si="24"/>
        <v>0</v>
      </c>
      <c r="BW27" s="58"/>
      <c r="BX27" s="12">
        <f t="shared" si="25"/>
        <v>0</v>
      </c>
      <c r="BY27" s="8">
        <f t="shared" si="25"/>
        <v>0</v>
      </c>
      <c r="BZ27" s="13">
        <f t="shared" si="26"/>
        <v>0</v>
      </c>
      <c r="CA27" s="76">
        <f t="shared" si="27"/>
        <v>0</v>
      </c>
      <c r="CC27" s="6" t="s">
        <v>47</v>
      </c>
      <c r="CD27" s="121" t="s">
        <v>56</v>
      </c>
      <c r="CE27" s="122"/>
      <c r="CF27" s="122"/>
      <c r="CG27" s="123"/>
      <c r="CH27" s="6" t="str">
        <f>IF(CJ27="○","",IF(OR(AND($H$20&gt;0,SUM($AI$20,$AG$20)=0),AND($H$21&gt;0,SUM($AI$21,$AG$21)=0),AND($H$22&gt;0,SUM($AI$22,$AG$22)=0),AND($H$23&gt;0,SUM($AI$23,$AG$23)=0),AND($H$24&gt;0,SUM($AI$24,$AG$24)=0),AND($H$25&gt;0,SUM($AI$25,$AG$25)=0),AND($H$26&gt;0,SUM($AI$26,$AG$26)=0),AND($H$27&gt;0,SUM($AI$27,$AG$27)=0),AND($H$28&gt;0,SUM($AI$28,$AG$28)=0),AND($H$29&gt;0,SUM($AI$29,$AG$29)=0)),"○",""))</f>
        <v/>
      </c>
      <c r="CI27" s="6" t="str">
        <f>IF(CH27&lt;&gt;"","［均等割額(介護分)と加入月数(個人別)の内容(◆)が一致しません］","")</f>
        <v/>
      </c>
      <c r="CJ27" s="6"/>
    </row>
    <row r="28" spans="1:88" x14ac:dyDescent="0.45">
      <c r="A28" s="17">
        <v>9</v>
      </c>
      <c r="B28" s="67"/>
      <c r="C28" s="16"/>
      <c r="D28" s="15"/>
      <c r="E28" s="25"/>
      <c r="F28" s="16"/>
      <c r="G28" s="15"/>
      <c r="H28" s="25"/>
      <c r="I28" s="59"/>
      <c r="J28" s="59"/>
      <c r="K28" s="63"/>
      <c r="L28" s="1">
        <f t="shared" si="28"/>
        <v>0</v>
      </c>
      <c r="M28" s="1">
        <f t="shared" si="28"/>
        <v>0</v>
      </c>
      <c r="N28" s="1">
        <f t="shared" si="1"/>
        <v>0</v>
      </c>
      <c r="O28">
        <f t="shared" si="14"/>
        <v>0</v>
      </c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69"/>
      <c r="AC28" s="6">
        <f t="shared" si="15"/>
        <v>0</v>
      </c>
      <c r="AD28" s="6">
        <f t="shared" si="29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  <c r="AI28">
        <f t="shared" si="20"/>
        <v>0</v>
      </c>
      <c r="AJ28" s="3"/>
      <c r="AK28" s="8">
        <f t="shared" si="3"/>
        <v>0</v>
      </c>
      <c r="AL28" s="8">
        <f t="shared" si="4"/>
        <v>0</v>
      </c>
      <c r="AM28" s="8">
        <f t="shared" si="4"/>
        <v>0</v>
      </c>
      <c r="AO28" s="8">
        <f t="shared" si="5"/>
        <v>0</v>
      </c>
      <c r="AP28" s="8">
        <f t="shared" si="6"/>
        <v>0</v>
      </c>
      <c r="AQ28" s="8">
        <f t="shared" si="7"/>
        <v>0</v>
      </c>
      <c r="AS28" s="32" t="b">
        <f t="shared" si="8"/>
        <v>0</v>
      </c>
      <c r="AT28" s="32" t="b">
        <f t="shared" si="8"/>
        <v>0</v>
      </c>
      <c r="AU28" s="32" t="b">
        <f t="shared" si="8"/>
        <v>0</v>
      </c>
      <c r="AV28" s="32" t="b">
        <f t="shared" si="8"/>
        <v>0</v>
      </c>
      <c r="AW28" s="32" t="b">
        <f t="shared" si="8"/>
        <v>0</v>
      </c>
      <c r="AX28" s="32" t="b">
        <f t="shared" si="8"/>
        <v>0</v>
      </c>
      <c r="AY28" s="32" t="b">
        <f t="shared" si="8"/>
        <v>0</v>
      </c>
      <c r="AZ28" s="32" t="b">
        <f t="shared" si="8"/>
        <v>0</v>
      </c>
      <c r="BA28" s="32" t="b">
        <f t="shared" si="8"/>
        <v>0</v>
      </c>
      <c r="BB28" s="32" t="b">
        <f t="shared" si="8"/>
        <v>0</v>
      </c>
      <c r="BC28" s="32" t="b">
        <f t="shared" si="8"/>
        <v>0</v>
      </c>
      <c r="BD28" s="32" t="b">
        <f t="shared" si="8"/>
        <v>0</v>
      </c>
      <c r="BE28" s="33">
        <f t="shared" si="9"/>
        <v>0</v>
      </c>
      <c r="BG28" s="8">
        <f t="shared" si="10"/>
        <v>0</v>
      </c>
      <c r="BH28" s="10">
        <f t="shared" si="11"/>
        <v>0</v>
      </c>
      <c r="BI28" s="10">
        <f t="shared" si="12"/>
        <v>0</v>
      </c>
      <c r="BK28" s="8">
        <f t="shared" si="13"/>
        <v>0</v>
      </c>
      <c r="BL28" s="10">
        <f t="shared" si="13"/>
        <v>0</v>
      </c>
      <c r="BM28" s="10">
        <f t="shared" si="13"/>
        <v>0</v>
      </c>
      <c r="BO28" s="8">
        <f t="shared" si="21"/>
        <v>0</v>
      </c>
      <c r="BP28" s="8">
        <f t="shared" si="21"/>
        <v>0</v>
      </c>
      <c r="BQ28" s="8">
        <f t="shared" si="21"/>
        <v>0</v>
      </c>
      <c r="BR28" s="8">
        <f t="shared" si="22"/>
        <v>0</v>
      </c>
      <c r="BT28" s="8">
        <f t="shared" si="23"/>
        <v>0</v>
      </c>
      <c r="BU28" s="8">
        <f t="shared" si="24"/>
        <v>0</v>
      </c>
      <c r="BV28" s="8">
        <f t="shared" si="24"/>
        <v>0</v>
      </c>
      <c r="BW28" s="58"/>
      <c r="BX28" s="12">
        <f t="shared" si="25"/>
        <v>0</v>
      </c>
      <c r="BY28" s="8">
        <f t="shared" si="25"/>
        <v>0</v>
      </c>
      <c r="BZ28" s="13">
        <f t="shared" si="26"/>
        <v>0</v>
      </c>
      <c r="CA28" s="76">
        <f t="shared" si="27"/>
        <v>0</v>
      </c>
      <c r="CC28" s="6" t="s">
        <v>53</v>
      </c>
      <c r="CD28" s="121" t="s">
        <v>45</v>
      </c>
      <c r="CE28" s="122"/>
      <c r="CF28" s="122"/>
      <c r="CG28" s="123"/>
      <c r="CH28" s="6" t="str">
        <f>IF(CJ28="○","",IF(AND(SUM($H$20:$H$29)=0,COUNTIF($Q$20:$AB$29,OR("◆","◆産"))&gt;0),"○",""))</f>
        <v/>
      </c>
      <c r="CI28" s="6" t="str">
        <f>IF(CH28&lt;&gt;"","［加入月数(個人別)に介護分の該当者(◆)が入力されていますが、保険料(均等割額)に介護分が入力されていません］","")</f>
        <v/>
      </c>
      <c r="CJ28" s="6"/>
    </row>
    <row r="29" spans="1:88" ht="18.600000000000001" thickBot="1" x14ac:dyDescent="0.5">
      <c r="A29" s="17">
        <v>10</v>
      </c>
      <c r="B29" s="67"/>
      <c r="C29" s="29"/>
      <c r="D29" s="26"/>
      <c r="E29" s="27"/>
      <c r="F29" s="29"/>
      <c r="G29" s="26"/>
      <c r="H29" s="27"/>
      <c r="I29" s="64"/>
      <c r="J29" s="65"/>
      <c r="K29" s="66"/>
      <c r="L29" s="1">
        <f t="shared" si="28"/>
        <v>0</v>
      </c>
      <c r="M29" s="1">
        <f t="shared" si="28"/>
        <v>0</v>
      </c>
      <c r="N29" s="1">
        <f t="shared" si="1"/>
        <v>0</v>
      </c>
      <c r="O29">
        <f t="shared" si="14"/>
        <v>0</v>
      </c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70"/>
      <c r="AC29" s="6">
        <f t="shared" si="15"/>
        <v>0</v>
      </c>
      <c r="AD29" s="6">
        <f t="shared" si="29"/>
        <v>0</v>
      </c>
      <c r="AE29">
        <f t="shared" si="16"/>
        <v>0</v>
      </c>
      <c r="AF29">
        <f t="shared" si="17"/>
        <v>0</v>
      </c>
      <c r="AG29">
        <f t="shared" si="18"/>
        <v>0</v>
      </c>
      <c r="AH29">
        <f t="shared" si="19"/>
        <v>0</v>
      </c>
      <c r="AI29">
        <f t="shared" si="20"/>
        <v>0</v>
      </c>
      <c r="AJ29" s="3"/>
      <c r="AK29" s="8">
        <f t="shared" si="3"/>
        <v>0</v>
      </c>
      <c r="AL29" s="8">
        <f t="shared" si="4"/>
        <v>0</v>
      </c>
      <c r="AM29" s="8">
        <f t="shared" si="4"/>
        <v>0</v>
      </c>
      <c r="AO29" s="8">
        <f t="shared" si="5"/>
        <v>0</v>
      </c>
      <c r="AP29" s="8">
        <f t="shared" si="6"/>
        <v>0</v>
      </c>
      <c r="AQ29" s="8">
        <f t="shared" si="7"/>
        <v>0</v>
      </c>
      <c r="AS29" s="32" t="b">
        <f t="shared" si="8"/>
        <v>0</v>
      </c>
      <c r="AT29" s="32" t="b">
        <f t="shared" si="8"/>
        <v>0</v>
      </c>
      <c r="AU29" s="32" t="b">
        <f t="shared" si="8"/>
        <v>0</v>
      </c>
      <c r="AV29" s="32" t="b">
        <f t="shared" si="8"/>
        <v>0</v>
      </c>
      <c r="AW29" s="32" t="b">
        <f t="shared" si="8"/>
        <v>0</v>
      </c>
      <c r="AX29" s="32" t="b">
        <f t="shared" si="8"/>
        <v>0</v>
      </c>
      <c r="AY29" s="32" t="b">
        <f t="shared" si="8"/>
        <v>0</v>
      </c>
      <c r="AZ29" s="32" t="b">
        <f t="shared" si="8"/>
        <v>0</v>
      </c>
      <c r="BA29" s="32" t="b">
        <f t="shared" si="8"/>
        <v>0</v>
      </c>
      <c r="BB29" s="32" t="b">
        <f t="shared" si="8"/>
        <v>0</v>
      </c>
      <c r="BC29" s="32" t="b">
        <f t="shared" si="8"/>
        <v>0</v>
      </c>
      <c r="BD29" s="32" t="b">
        <f t="shared" si="8"/>
        <v>0</v>
      </c>
      <c r="BE29" s="33">
        <f t="shared" si="9"/>
        <v>0</v>
      </c>
      <c r="BG29" s="8">
        <f t="shared" si="10"/>
        <v>0</v>
      </c>
      <c r="BH29" s="10">
        <f t="shared" si="11"/>
        <v>0</v>
      </c>
      <c r="BI29" s="10">
        <f t="shared" si="12"/>
        <v>0</v>
      </c>
      <c r="BK29" s="8">
        <f t="shared" si="13"/>
        <v>0</v>
      </c>
      <c r="BL29" s="10">
        <f t="shared" si="13"/>
        <v>0</v>
      </c>
      <c r="BM29" s="10">
        <f t="shared" si="13"/>
        <v>0</v>
      </c>
      <c r="BO29" s="8">
        <f t="shared" si="21"/>
        <v>0</v>
      </c>
      <c r="BP29" s="8">
        <f t="shared" si="21"/>
        <v>0</v>
      </c>
      <c r="BQ29" s="8">
        <f t="shared" si="21"/>
        <v>0</v>
      </c>
      <c r="BR29" s="8">
        <f t="shared" si="22"/>
        <v>0</v>
      </c>
      <c r="BT29" s="8">
        <f t="shared" si="23"/>
        <v>0</v>
      </c>
      <c r="BU29" s="8">
        <f t="shared" si="24"/>
        <v>0</v>
      </c>
      <c r="BV29" s="8">
        <f t="shared" si="24"/>
        <v>0</v>
      </c>
      <c r="BW29" s="58"/>
      <c r="BX29" s="77">
        <f t="shared" si="25"/>
        <v>0</v>
      </c>
      <c r="BY29" s="78">
        <f t="shared" si="25"/>
        <v>0</v>
      </c>
      <c r="BZ29" s="79">
        <f t="shared" si="26"/>
        <v>0</v>
      </c>
      <c r="CA29" s="80">
        <f t="shared" si="27"/>
        <v>0</v>
      </c>
      <c r="CC29" s="6" t="s">
        <v>80</v>
      </c>
      <c r="CD29" s="121" t="s">
        <v>39</v>
      </c>
      <c r="CE29" s="122"/>
      <c r="CF29" s="122"/>
      <c r="CG29" s="123"/>
      <c r="CH29" s="6" t="str">
        <f>IF(CJ29="○","",IF(COUNTIF($BX$20:$CA$29,"&lt;0")&gt;0,"○",""))</f>
        <v/>
      </c>
      <c r="CI29" s="6" t="str">
        <f>IF(CH29&lt;&gt;"","［入力した内容に誤りがあるか､未入力の箇所があります］","")</f>
        <v/>
      </c>
      <c r="CJ29" s="6"/>
    </row>
    <row r="30" spans="1:88" ht="19.2" customHeight="1" thickTop="1" thickBot="1" x14ac:dyDescent="0.5">
      <c r="C30" s="137" t="s">
        <v>104</v>
      </c>
      <c r="D30" s="137"/>
      <c r="E30" s="137"/>
      <c r="F30" s="137"/>
      <c r="G30" s="137"/>
      <c r="H30" s="137"/>
      <c r="I30" s="137"/>
      <c r="J30" s="137"/>
      <c r="K30" s="137"/>
      <c r="L30" s="2"/>
      <c r="M30" s="2"/>
      <c r="N30" s="2"/>
      <c r="O30">
        <f>COUNTIF($O$20:$O$29,"&gt;0")</f>
        <v>2</v>
      </c>
      <c r="Q30" s="139" t="s">
        <v>108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E30" s="34">
        <f>COUNTIF(AE$20:AE$29,"&gt;0")</f>
        <v>2</v>
      </c>
      <c r="AF30" s="34">
        <f t="shared" ref="AF30:AI30" si="30">COUNTIF(AF$20:AF$29,"&gt;0")</f>
        <v>1</v>
      </c>
      <c r="AG30" s="34">
        <f t="shared" si="30"/>
        <v>1</v>
      </c>
      <c r="AH30" s="34">
        <f t="shared" si="30"/>
        <v>1</v>
      </c>
      <c r="AI30" s="34">
        <f t="shared" si="30"/>
        <v>0</v>
      </c>
      <c r="AK30" s="2"/>
      <c r="AL30" s="2"/>
      <c r="AM30" s="2"/>
      <c r="AO30" s="2"/>
      <c r="AP30" s="2"/>
      <c r="AQ30" s="2"/>
      <c r="AS30" s="37">
        <f>SUM(AS20:AS29)</f>
        <v>900</v>
      </c>
      <c r="AT30" s="37">
        <f t="shared" ref="AT30:BD30" si="31">SUM(AT20:AT29)</f>
        <v>900</v>
      </c>
      <c r="AU30" s="37">
        <f t="shared" si="31"/>
        <v>900</v>
      </c>
      <c r="AV30" s="37">
        <f t="shared" si="31"/>
        <v>900</v>
      </c>
      <c r="AW30" s="37">
        <f t="shared" si="31"/>
        <v>900</v>
      </c>
      <c r="AX30" s="37">
        <f t="shared" si="31"/>
        <v>900</v>
      </c>
      <c r="AY30" s="37">
        <f t="shared" si="31"/>
        <v>900</v>
      </c>
      <c r="AZ30" s="37">
        <f t="shared" si="31"/>
        <v>900</v>
      </c>
      <c r="BA30" s="37">
        <f t="shared" si="31"/>
        <v>900</v>
      </c>
      <c r="BB30" s="37">
        <f t="shared" si="31"/>
        <v>900</v>
      </c>
      <c r="BC30" s="37">
        <f t="shared" si="31"/>
        <v>900</v>
      </c>
      <c r="BD30" s="37">
        <f t="shared" si="31"/>
        <v>900</v>
      </c>
      <c r="BG30" s="2"/>
      <c r="BH30" s="2"/>
      <c r="BI30" s="2"/>
      <c r="BJ30" s="5" t="s">
        <v>5</v>
      </c>
      <c r="BK30" s="10">
        <f>SUM(BK20:BK29)</f>
        <v>100400</v>
      </c>
      <c r="BL30" s="10">
        <f t="shared" ref="BL30:BM30" si="32">SUM(BL20:BL29)</f>
        <v>38800</v>
      </c>
      <c r="BM30" s="10">
        <f t="shared" si="32"/>
        <v>12400</v>
      </c>
      <c r="BN30" s="5" t="s">
        <v>5</v>
      </c>
      <c r="BO30" s="10">
        <f>SUM(BO20:BO29)</f>
        <v>100400</v>
      </c>
      <c r="BP30" s="10">
        <f t="shared" ref="BP30:BQ30" si="33">SUM(BP20:BP29)</f>
        <v>38800</v>
      </c>
      <c r="BQ30" s="10">
        <f t="shared" si="33"/>
        <v>12400</v>
      </c>
      <c r="BR30" s="8">
        <f t="shared" si="22"/>
        <v>151600</v>
      </c>
      <c r="BS30" s="5" t="s">
        <v>5</v>
      </c>
      <c r="BT30" s="10">
        <f>SUM(BT20:BT29)</f>
        <v>100299</v>
      </c>
      <c r="BU30" s="10">
        <f t="shared" ref="BU30:BV30" si="34">SUM(BU20:BU29)</f>
        <v>38800</v>
      </c>
      <c r="BV30" s="10">
        <f t="shared" si="34"/>
        <v>12400</v>
      </c>
      <c r="BW30" s="5" t="s">
        <v>5</v>
      </c>
      <c r="BX30" s="81">
        <f>SUM(BX20:BX29)</f>
        <v>100300</v>
      </c>
      <c r="BY30" s="82">
        <f t="shared" ref="BY30:BZ30" si="35">SUM(BY20:BY29)</f>
        <v>38800</v>
      </c>
      <c r="BZ30" s="83">
        <f t="shared" si="35"/>
        <v>12400</v>
      </c>
      <c r="CA30" s="92">
        <f>SUM(BX30:BZ30)</f>
        <v>151500</v>
      </c>
      <c r="CC30" s="6" t="s">
        <v>82</v>
      </c>
      <c r="CD30" s="121" t="s">
        <v>100</v>
      </c>
      <c r="CE30" s="122"/>
      <c r="CF30" s="122"/>
      <c r="CG30" s="123"/>
      <c r="CH30" s="6" t="str">
        <f>IF(CJ29="○","",IF(OR(AND(J20&lt;&gt;"",K20&lt;&gt;""),AND(J21&lt;&gt;"",K21&lt;&gt;""),AND(J22&lt;&gt;"",K22&lt;&gt;""),AND(J23&lt;&gt;"",K23&lt;&gt;""),AND(J24&lt;&gt;"",K24&lt;&gt;""),AND(J25&lt;&gt;"",K25&lt;&gt;""),AND(J26&lt;&gt;"",K26&lt;&gt;""),AND(J27&lt;&gt;"",K27&lt;&gt;""),AND(J28&lt;&gt;"",K28&lt;&gt;""),AND(J29&lt;&gt;"",K29&lt;&gt;"")),"○",""))</f>
        <v/>
      </c>
      <c r="CI30" s="6" t="str">
        <f>IF(CH30&lt;&gt;"","［減額･軽減(震災1/2)と免除(震災)がどちらも入力されている人がいます］","")</f>
        <v/>
      </c>
      <c r="CJ30" s="6"/>
    </row>
    <row r="31" spans="1:88" x14ac:dyDescent="0.45">
      <c r="C31" s="138"/>
      <c r="D31" s="138"/>
      <c r="E31" s="138"/>
      <c r="F31" s="138"/>
      <c r="G31" s="138"/>
      <c r="H31" s="138"/>
      <c r="I31" s="138"/>
      <c r="J31" s="138"/>
      <c r="K31" s="138"/>
      <c r="L31" s="2"/>
      <c r="M31" s="2"/>
      <c r="N31" s="2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E31" s="34"/>
      <c r="AF31" s="34"/>
      <c r="AG31" s="34"/>
      <c r="AH31" s="34"/>
      <c r="AI31" s="34"/>
      <c r="AK31" s="2"/>
      <c r="AL31" s="2"/>
      <c r="AM31" s="2"/>
      <c r="AO31" s="2"/>
      <c r="AP31" s="2"/>
      <c r="AQ31" s="2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G31" s="2"/>
      <c r="BH31" s="2"/>
      <c r="BI31" s="2"/>
      <c r="BJ31" s="5"/>
      <c r="BK31" s="2"/>
      <c r="BL31" s="2"/>
      <c r="BM31" s="2"/>
      <c r="BN31" s="5"/>
      <c r="BO31" s="2"/>
      <c r="BP31" s="2"/>
      <c r="BQ31" s="2"/>
      <c r="BR31" s="2"/>
      <c r="BS31" s="5"/>
      <c r="BT31" s="94" t="s">
        <v>92</v>
      </c>
      <c r="BU31" s="2"/>
      <c r="BV31" s="2"/>
      <c r="BW31" s="5"/>
      <c r="BX31" s="2"/>
      <c r="BY31" s="2"/>
      <c r="BZ31" s="2"/>
      <c r="CC31" s="6" t="s">
        <v>101</v>
      </c>
      <c r="CD31" s="121" t="s">
        <v>102</v>
      </c>
      <c r="CE31" s="122"/>
      <c r="CF31" s="122"/>
      <c r="CG31" s="123"/>
      <c r="CH31" s="6" t="str">
        <f>IF(CJ30="○","",IF(OR(AND(OR(E20&gt;0,H20&lt;&gt;""),I20&lt;&gt;""),AND(OR(E21&gt;0,H21&lt;&gt;""),I21&lt;&gt;""),AND(OR(E22&gt;0,H22&lt;&gt;""),I22&lt;&gt;""),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),"○",""))</f>
        <v/>
      </c>
      <c r="CI31" s="6" t="str">
        <f>IF(CH31&lt;&gt;"","［保険料(介護)と未就学児軽減がどちらも入力されている人がいます］","")</f>
        <v/>
      </c>
      <c r="CJ31" s="6"/>
    </row>
    <row r="32" spans="1:88" x14ac:dyDescent="0.45">
      <c r="C32" s="138"/>
      <c r="D32" s="138"/>
      <c r="E32" s="138"/>
      <c r="F32" s="138"/>
      <c r="G32" s="138"/>
      <c r="H32" s="138"/>
      <c r="I32" s="138"/>
      <c r="J32" s="138"/>
      <c r="K32" s="138"/>
      <c r="L32" s="2"/>
      <c r="M32" s="2"/>
      <c r="N32" s="2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E32" s="34"/>
      <c r="AF32" s="34"/>
      <c r="AG32" s="34"/>
      <c r="AH32" s="34"/>
      <c r="AI32" s="34"/>
      <c r="AK32" s="2"/>
      <c r="AL32" s="2"/>
      <c r="AM32" s="2"/>
      <c r="AO32" s="2"/>
      <c r="AP32" s="2"/>
      <c r="AQ32" s="2"/>
      <c r="BG32" s="2"/>
      <c r="BH32" s="2"/>
      <c r="BI32" s="2"/>
      <c r="BJ32" s="5"/>
      <c r="BK32" s="2"/>
      <c r="BL32" s="2"/>
      <c r="BM32" s="2"/>
      <c r="BN32" s="5"/>
      <c r="BO32" s="2"/>
      <c r="BP32" s="2"/>
      <c r="BQ32" s="2"/>
      <c r="BR32" s="2"/>
      <c r="BS32" s="5"/>
      <c r="BT32" s="2"/>
      <c r="BU32" s="2"/>
      <c r="BV32" s="2"/>
      <c r="BW32" s="5"/>
      <c r="BX32" s="2"/>
      <c r="BY32" s="2"/>
      <c r="BZ32" s="2"/>
    </row>
    <row r="33" spans="3:88" x14ac:dyDescent="0.45">
      <c r="C33" s="138"/>
      <c r="D33" s="138"/>
      <c r="E33" s="138"/>
      <c r="F33" s="138"/>
      <c r="G33" s="138"/>
      <c r="H33" s="138"/>
      <c r="I33" s="138"/>
      <c r="J33" s="138"/>
      <c r="K33" s="138"/>
      <c r="L33" s="2"/>
      <c r="M33" s="2"/>
      <c r="N33" s="2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BK33" s="4" t="str">
        <f>IF(BK30=$C$9,"一致","不一致")</f>
        <v>不一致</v>
      </c>
      <c r="BL33" s="4" t="str">
        <f>IF(BL30=$D$9,"一致","不一致")</f>
        <v>一致</v>
      </c>
      <c r="BM33" s="4" t="str">
        <f>IF(BM30=$E$9,"一致","不一致")</f>
        <v>一致</v>
      </c>
      <c r="BO33" s="4" t="str">
        <f>IF(BO30=$C$9,"一致","不一致")</f>
        <v>不一致</v>
      </c>
      <c r="BP33" s="4" t="str">
        <f>IF(BP30=$D$9,"一致","不一致")</f>
        <v>一致</v>
      </c>
      <c r="BQ33" s="4" t="str">
        <f>IF(BQ30=$E$9,"一致","不一致")</f>
        <v>一致</v>
      </c>
      <c r="BR33" s="4"/>
      <c r="BT33" s="4" t="str">
        <f>IF(BT30=$C$9,"一致","不一致")</f>
        <v>不一致</v>
      </c>
      <c r="BU33" s="4" t="str">
        <f>IF(BU30=$D$9,"一致","不一致")</f>
        <v>一致</v>
      </c>
      <c r="BV33" s="4" t="str">
        <f>IF(BV30=$E$9,"一致","不一致")</f>
        <v>一致</v>
      </c>
      <c r="BX33" s="14"/>
      <c r="BY33" s="14"/>
      <c r="BZ33" s="14"/>
      <c r="CA33" s="5"/>
    </row>
    <row r="34" spans="3:88" x14ac:dyDescent="0.45">
      <c r="C34" s="138"/>
      <c r="D34" s="138"/>
      <c r="E34" s="138"/>
      <c r="F34" s="138"/>
      <c r="G34" s="138"/>
      <c r="H34" s="138"/>
      <c r="I34" s="138"/>
      <c r="J34" s="138"/>
      <c r="K34" s="138"/>
      <c r="L34" s="2"/>
      <c r="M34" s="2"/>
      <c r="N34" s="2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BK34" s="4"/>
      <c r="BL34" s="4"/>
      <c r="BM34" s="4"/>
      <c r="BO34" s="4"/>
      <c r="BP34" s="4"/>
      <c r="BQ34" s="4"/>
      <c r="BR34" s="4"/>
      <c r="BT34" s="4"/>
      <c r="BU34" s="4"/>
      <c r="BV34" s="4"/>
      <c r="BX34" s="14"/>
      <c r="BY34" s="14"/>
      <c r="BZ34" s="14"/>
      <c r="CA34" s="5"/>
    </row>
    <row r="35" spans="3:88" x14ac:dyDescent="0.45">
      <c r="C35" s="138"/>
      <c r="D35" s="138"/>
      <c r="E35" s="138"/>
      <c r="F35" s="138"/>
      <c r="G35" s="138"/>
      <c r="H35" s="138"/>
      <c r="I35" s="138"/>
      <c r="J35" s="138"/>
      <c r="K35" s="138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BK35" s="4"/>
      <c r="BL35" s="4"/>
      <c r="BM35" s="4"/>
      <c r="BO35" s="4"/>
      <c r="BP35" s="4"/>
      <c r="BQ35" s="4"/>
      <c r="BR35" s="4"/>
      <c r="BT35" s="4"/>
      <c r="BU35" s="4"/>
      <c r="BV35" s="4"/>
      <c r="BX35" s="14"/>
      <c r="BY35" s="14"/>
      <c r="BZ35" s="14"/>
      <c r="CA35" s="5"/>
    </row>
    <row r="36" spans="3:88" s="3" customFormat="1" x14ac:dyDescent="0.45">
      <c r="C36" s="138"/>
      <c r="D36" s="138"/>
      <c r="E36" s="138"/>
      <c r="F36" s="138"/>
      <c r="G36" s="138"/>
      <c r="H36" s="138"/>
      <c r="I36" s="138"/>
      <c r="J36" s="138"/>
      <c r="K36" s="138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BT36" s="93" t="s">
        <v>85</v>
      </c>
      <c r="CB36"/>
      <c r="CC36"/>
      <c r="CD36"/>
      <c r="CE36"/>
      <c r="CF36"/>
      <c r="CG36"/>
      <c r="CH36"/>
      <c r="CI36"/>
      <c r="CJ36"/>
    </row>
    <row r="37" spans="3:88" x14ac:dyDescent="0.45">
      <c r="C37" s="138"/>
      <c r="D37" s="138"/>
      <c r="E37" s="138"/>
      <c r="F37" s="138"/>
      <c r="G37" s="138"/>
      <c r="H37" s="138"/>
      <c r="I37" s="138"/>
      <c r="J37" s="138"/>
      <c r="K37" s="138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BT37" s="4" t="str">
        <f>IF(BX$30=C$9,"一致","不一致")</f>
        <v>一致</v>
      </c>
      <c r="BU37" s="4" t="str">
        <f>IF(BY$30=D$9,"一致","不一致")</f>
        <v>一致</v>
      </c>
      <c r="BV37" s="4" t="str">
        <f>IF(BZ$30=E$9,"一致","不一致")</f>
        <v>一致</v>
      </c>
      <c r="CG37" s="3"/>
      <c r="CH37" s="3"/>
      <c r="CI37" s="3"/>
      <c r="CJ37" s="3" t="s">
        <v>99</v>
      </c>
    </row>
    <row r="38" spans="3:88" x14ac:dyDescent="0.45">
      <c r="C38" s="108"/>
      <c r="D38" s="108"/>
      <c r="E38" s="108"/>
      <c r="F38" s="108"/>
      <c r="G38" s="108"/>
      <c r="H38" s="108"/>
      <c r="I38" s="108"/>
      <c r="J38" s="108"/>
      <c r="K38" s="108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3:88" x14ac:dyDescent="0.45">
      <c r="CB39" s="3"/>
      <c r="CF39" s="3"/>
    </row>
    <row r="40" spans="3:88" x14ac:dyDescent="0.45">
      <c r="CC40" s="3"/>
      <c r="CD40" s="3"/>
      <c r="CE40" s="3"/>
    </row>
  </sheetData>
  <sheetProtection algorithmName="SHA-512" hashValue="EdoLwtGozJJCcCm62edwGGjZl9Su1r9u+ndm9oDSKtOJPWtP1d9w5jgjXI/FjnrhyOoZfEjmOOMtOaUHc6lf+A==" saltValue="GkRLRCLQD2mUKYJS6jsEZg==" spinCount="100000" sheet="1" objects="1" scenarios="1" selectLockedCells="1"/>
  <mergeCells count="32">
    <mergeCell ref="C30:K37"/>
    <mergeCell ref="Q30:AB37"/>
    <mergeCell ref="CD30:CG30"/>
    <mergeCell ref="CD31:CG31"/>
    <mergeCell ref="CD24:CG24"/>
    <mergeCell ref="CD25:CG25"/>
    <mergeCell ref="CD26:CG26"/>
    <mergeCell ref="CD27:CG27"/>
    <mergeCell ref="CD28:CG28"/>
    <mergeCell ref="CD29:CG29"/>
    <mergeCell ref="CD23:CG23"/>
    <mergeCell ref="W16:CA16"/>
    <mergeCell ref="A18:B18"/>
    <mergeCell ref="C18:E18"/>
    <mergeCell ref="F18:H18"/>
    <mergeCell ref="I18:J18"/>
    <mergeCell ref="Q18:AB18"/>
    <mergeCell ref="AC18:AD18"/>
    <mergeCell ref="BX18:CA18"/>
    <mergeCell ref="CD18:CG18"/>
    <mergeCell ref="CD19:CG19"/>
    <mergeCell ref="CD20:CG20"/>
    <mergeCell ref="CD21:CG21"/>
    <mergeCell ref="CD22:CG22"/>
    <mergeCell ref="A8:B8"/>
    <mergeCell ref="W8:CA8"/>
    <mergeCell ref="CE8:CG8"/>
    <mergeCell ref="A9:B9"/>
    <mergeCell ref="W9:CA15"/>
    <mergeCell ref="A11:B11"/>
    <mergeCell ref="A13:B13"/>
    <mergeCell ref="A14:B14"/>
  </mergeCells>
  <phoneticPr fontId="2"/>
  <conditionalFormatting sqref="CA20:CA29">
    <cfRule type="cellIs" dxfId="5" priority="1" operator="greaterThan">
      <formula>0</formula>
    </cfRule>
  </conditionalFormatting>
  <conditionalFormatting sqref="CC19:CI31">
    <cfRule type="expression" dxfId="4" priority="2">
      <formula>$CJ19="○"</formula>
    </cfRule>
  </conditionalFormatting>
  <dataValidations count="9">
    <dataValidation type="list" imeMode="halfAlpha" allowBlank="1" showInputMessage="1" showErrorMessage="1" sqref="C11" xr:uid="{1094B1A8-E9CA-4507-9DB7-1FBB37FDECB5}">
      <formula1>",2,5,7"</formula1>
    </dataValidation>
    <dataValidation type="whole" allowBlank="1" showInputMessage="1" showErrorMessage="1" sqref="G14" xr:uid="{9889D736-AC97-43F6-A592-166EECBB9B11}">
      <formula1>0</formula1>
      <formula2>999999</formula2>
    </dataValidation>
    <dataValidation type="whole" imeMode="halfAlpha" allowBlank="1" showInputMessage="1" showErrorMessage="1" sqref="C20:E29 C9:E9" xr:uid="{F0CF17A7-0E99-4AF6-9FC2-892F6ECD5E9D}">
      <formula1>0</formula1>
      <formula2>999999</formula2>
    </dataValidation>
    <dataValidation type="list" showInputMessage="1" showErrorMessage="1" sqref="Q20:AB29" xr:uid="{19A4478F-28EA-4ABD-B596-4D4208BCD226}">
      <formula1>"○,◆,産,◆産"</formula1>
    </dataValidation>
    <dataValidation type="list" imeMode="halfAlpha" allowBlank="1" showInputMessage="1" showErrorMessage="1" sqref="I20:K29" xr:uid="{1FC932DD-8B63-447C-AC12-731DB7C7C6FF}">
      <formula1>"○"</formula1>
    </dataValidation>
    <dataValidation type="list" allowBlank="1" showInputMessage="1" showErrorMessage="1" sqref="A8:B8" xr:uid="{EB5C515D-5005-4C38-A5DB-A57BD7CEE408}">
      <formula1>$CC$10:$CC$14</formula1>
    </dataValidation>
    <dataValidation type="list" allowBlank="1" showInputMessage="1" showErrorMessage="1" sqref="F20:F29" xr:uid="{81B8CD09-696E-4CD0-BDC5-BC3076C034F0}">
      <formula1>$CE$9</formula1>
    </dataValidation>
    <dataValidation type="list" allowBlank="1" showInputMessage="1" showErrorMessage="1" sqref="G20:G29" xr:uid="{402F2C88-464A-4986-9464-C46969FE4282}">
      <formula1>$CF$9</formula1>
    </dataValidation>
    <dataValidation type="list" imeMode="halfAlpha" allowBlank="1" showInputMessage="1" showErrorMessage="1" sqref="H20:H29" xr:uid="{C24869EE-A54E-4D43-8D9D-160BB15AF297}">
      <formula1>$CG$9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7" orientation="landscape" cellComments="asDisplayed" r:id="rId1"/>
  <headerFooter>
    <oddHeader>&amp;C&amp;"-,太字"&amp;18国民健康保険料　賦課内訳計算シート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66E5-BAA9-4C9D-838F-45C0AACBD313}">
  <sheetPr>
    <pageSetUpPr fitToPage="1"/>
  </sheetPr>
  <dimension ref="A1:CJ40"/>
  <sheetViews>
    <sheetView showGridLines="0" showRuler="0" zoomScaleNormal="100" zoomScalePageLayoutView="75" workbookViewId="0">
      <selection activeCell="C9" sqref="C9"/>
    </sheetView>
  </sheetViews>
  <sheetFormatPr defaultRowHeight="18" x14ac:dyDescent="0.45"/>
  <cols>
    <col min="1" max="1" width="4.09765625" customWidth="1"/>
    <col min="2" max="2" width="10.3984375" bestFit="1" customWidth="1"/>
    <col min="6" max="8" width="7.59765625" customWidth="1"/>
    <col min="9" max="11" width="7.69921875" customWidth="1"/>
    <col min="12" max="13" width="8.796875" hidden="1" customWidth="1"/>
    <col min="14" max="14" width="8.69921875" hidden="1" customWidth="1"/>
    <col min="15" max="15" width="3.59765625" hidden="1" customWidth="1"/>
    <col min="16" max="16" width="3.69921875" customWidth="1"/>
    <col min="17" max="28" width="4.796875" customWidth="1"/>
    <col min="29" max="29" width="8.796875" hidden="1" customWidth="1"/>
    <col min="30" max="31" width="4.69921875" hidden="1" customWidth="1"/>
    <col min="32" max="35" width="3.69921875" hidden="1" customWidth="1"/>
    <col min="36" max="36" width="3.8984375" hidden="1" customWidth="1"/>
    <col min="37" max="39" width="8.796875" hidden="1" customWidth="1"/>
    <col min="40" max="40" width="3.59765625" hidden="1" customWidth="1"/>
    <col min="41" max="43" width="8.796875" hidden="1" customWidth="1"/>
    <col min="44" max="55" width="4.69921875" hidden="1" customWidth="1"/>
    <col min="56" max="56" width="4.59765625" hidden="1" customWidth="1"/>
    <col min="57" max="57" width="7.5" hidden="1" customWidth="1"/>
    <col min="58" max="58" width="3.59765625" hidden="1" customWidth="1"/>
    <col min="59" max="61" width="8.796875" hidden="1" customWidth="1"/>
    <col min="62" max="62" width="3.69921875" hidden="1" customWidth="1"/>
    <col min="63" max="64" width="8.796875" hidden="1" customWidth="1"/>
    <col min="65" max="65" width="8.59765625" hidden="1" customWidth="1"/>
    <col min="66" max="66" width="3.3984375" hidden="1" customWidth="1"/>
    <col min="67" max="70" width="8.796875" hidden="1" customWidth="1"/>
    <col min="71" max="71" width="3.296875" hidden="1" customWidth="1"/>
    <col min="72" max="74" width="8.796875" hidden="1" customWidth="1"/>
    <col min="75" max="75" width="3.69921875" customWidth="1"/>
    <col min="78" max="78" width="8.796875" customWidth="1"/>
    <col min="79" max="79" width="8.69921875" customWidth="1"/>
    <col min="80" max="80" width="4.296875" hidden="1" customWidth="1"/>
    <col min="81" max="81" width="5.3984375" hidden="1" customWidth="1"/>
    <col min="82" max="85" width="7.69921875" hidden="1" customWidth="1"/>
    <col min="86" max="86" width="5.59765625" hidden="1" customWidth="1"/>
    <col min="87" max="87" width="30.796875" hidden="1" customWidth="1"/>
    <col min="88" max="88" width="8.796875" hidden="1" customWidth="1"/>
  </cols>
  <sheetData>
    <row r="1" spans="1:85" ht="25.8" customHeight="1" x14ac:dyDescent="0.45">
      <c r="A1" s="54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7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50"/>
    </row>
    <row r="2" spans="1:85" x14ac:dyDescent="0.45">
      <c r="A2" s="51" t="s">
        <v>65</v>
      </c>
      <c r="B2" t="s">
        <v>94</v>
      </c>
      <c r="CA2" s="45"/>
    </row>
    <row r="3" spans="1:85" x14ac:dyDescent="0.45">
      <c r="A3" s="51"/>
      <c r="B3" t="s">
        <v>95</v>
      </c>
      <c r="CA3" s="45"/>
    </row>
    <row r="4" spans="1:85" x14ac:dyDescent="0.45">
      <c r="A4" s="51" t="s">
        <v>65</v>
      </c>
      <c r="B4" t="s">
        <v>66</v>
      </c>
      <c r="CA4" s="45"/>
    </row>
    <row r="5" spans="1:85" x14ac:dyDescent="0.45">
      <c r="A5" s="52" t="s">
        <v>65</v>
      </c>
      <c r="B5" s="53" t="s">
        <v>93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46"/>
    </row>
    <row r="8" spans="1:85" ht="18.600000000000001" thickBot="1" x14ac:dyDescent="0.5">
      <c r="A8" s="110" t="s">
        <v>103</v>
      </c>
      <c r="B8" s="111"/>
      <c r="C8" s="30" t="s">
        <v>7</v>
      </c>
      <c r="D8" s="30" t="s">
        <v>13</v>
      </c>
      <c r="E8" s="30" t="s">
        <v>14</v>
      </c>
      <c r="W8" s="112" t="s">
        <v>114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D8" s="11" t="s">
        <v>8</v>
      </c>
      <c r="CE8" s="113" t="s">
        <v>69</v>
      </c>
      <c r="CF8" s="113"/>
      <c r="CG8" s="113"/>
    </row>
    <row r="9" spans="1:85" ht="19.05" customHeight="1" thickTop="1" thickBot="1" x14ac:dyDescent="0.5">
      <c r="A9" s="114" t="s">
        <v>67</v>
      </c>
      <c r="B9" s="115"/>
      <c r="C9" s="19">
        <v>78800</v>
      </c>
      <c r="D9" s="22">
        <v>42000</v>
      </c>
      <c r="E9" s="21">
        <v>19100</v>
      </c>
      <c r="F9" s="31" t="s">
        <v>105</v>
      </c>
      <c r="W9" s="141" t="s">
        <v>118</v>
      </c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C9" s="55" t="str">
        <f>A8</f>
        <v>R7</v>
      </c>
      <c r="CD9" s="71">
        <f>IF(VLOOKUP($CC$9,$CC$10:$CD$15,2,TRUE)=0,"",VLOOKUP($CC$9,CC10:$CD$15,2,TRUE))</f>
        <v>13500</v>
      </c>
      <c r="CE9" s="71">
        <f>IF(VLOOKUP($CC$9,$CC$10:$CG$15,3,TRUE)=0,"",VLOOKUP($CC$9,$CC$10:$CG$15,3,TRUE))</f>
        <v>24400</v>
      </c>
      <c r="CF9" s="71">
        <f>IF(VLOOKUP($CC$9,$CC$10:$CG$15,4,TRUE)=0,"",VLOOKUP($CC$9,$CC$10:$CG$15,4,TRUE))</f>
        <v>15400</v>
      </c>
      <c r="CG9" s="75">
        <f>IF(VLOOKUP($CC$9,$CC$10:$CG$15,5,TRUE)=0,"",VLOOKUP($CC$9,$CC$10:$CG$15,5,TRUE))</f>
        <v>15600</v>
      </c>
    </row>
    <row r="10" spans="1:85" ht="19.2" customHeight="1" thickTop="1" thickBot="1" x14ac:dyDescent="0.5">
      <c r="A10" s="36"/>
      <c r="B10" s="36"/>
      <c r="C10" s="1"/>
      <c r="D10" s="1"/>
      <c r="E10" s="1"/>
      <c r="H10" s="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C10" s="49" t="s">
        <v>60</v>
      </c>
      <c r="CD10" s="73">
        <v>12500</v>
      </c>
      <c r="CE10" s="73">
        <v>21700</v>
      </c>
      <c r="CF10" s="73">
        <v>12500</v>
      </c>
      <c r="CG10" s="73">
        <v>15500</v>
      </c>
    </row>
    <row r="11" spans="1:85" ht="19.2" customHeight="1" thickTop="1" thickBot="1" x14ac:dyDescent="0.5">
      <c r="A11" s="116" t="s">
        <v>49</v>
      </c>
      <c r="B11" s="116"/>
      <c r="C11" s="20">
        <v>5</v>
      </c>
      <c r="D11" s="44" t="s">
        <v>50</v>
      </c>
      <c r="E11" s="31" t="s">
        <v>106</v>
      </c>
      <c r="H11" s="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C11" s="48" t="s">
        <v>51</v>
      </c>
      <c r="CD11" s="74">
        <v>12800</v>
      </c>
      <c r="CE11" s="72">
        <v>22500</v>
      </c>
      <c r="CF11" s="72">
        <v>14300</v>
      </c>
      <c r="CG11" s="72">
        <v>15500</v>
      </c>
    </row>
    <row r="12" spans="1:85" ht="18.600000000000001" customHeight="1" thickTop="1" x14ac:dyDescent="0.45">
      <c r="C12" s="1"/>
      <c r="D12" s="1"/>
      <c r="E12" s="1"/>
      <c r="H12" s="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C12" s="48" t="s">
        <v>61</v>
      </c>
      <c r="CD12" s="72">
        <v>13500</v>
      </c>
      <c r="CE12" s="72">
        <v>24400</v>
      </c>
      <c r="CF12" s="72">
        <v>15400</v>
      </c>
      <c r="CG12" s="72">
        <v>15600</v>
      </c>
    </row>
    <row r="13" spans="1:85" ht="18" customHeight="1" thickBot="1" x14ac:dyDescent="0.5">
      <c r="A13" s="117"/>
      <c r="B13" s="118"/>
      <c r="C13" s="7" t="s">
        <v>2</v>
      </c>
      <c r="D13" s="7" t="s">
        <v>3</v>
      </c>
      <c r="E13" s="7" t="s">
        <v>4</v>
      </c>
      <c r="G13" s="109" t="s">
        <v>96</v>
      </c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C13" s="48" t="s">
        <v>62</v>
      </c>
      <c r="CD13" s="6"/>
      <c r="CE13" s="6"/>
      <c r="CF13" s="6"/>
      <c r="CG13" s="6"/>
    </row>
    <row r="14" spans="1:85" ht="18" customHeight="1" thickTop="1" thickBot="1" x14ac:dyDescent="0.5">
      <c r="A14" s="119" t="s">
        <v>8</v>
      </c>
      <c r="B14" s="120"/>
      <c r="C14" s="105">
        <f>IF($C$11="",$CD$9,$CD$9*(10-$C$11)/10)</f>
        <v>6750</v>
      </c>
      <c r="D14" s="106">
        <v>0</v>
      </c>
      <c r="E14" s="106">
        <v>0</v>
      </c>
      <c r="F14" s="56"/>
      <c r="G14" s="20"/>
      <c r="H14" s="1" t="s">
        <v>97</v>
      </c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C14" s="48" t="s">
        <v>63</v>
      </c>
      <c r="CD14" s="6"/>
      <c r="CE14" s="6"/>
      <c r="CF14" s="6"/>
      <c r="CG14" s="6"/>
    </row>
    <row r="15" spans="1:85" ht="18" customHeight="1" thickTop="1" x14ac:dyDescent="0.45">
      <c r="F15" s="56"/>
      <c r="Q15" s="3"/>
      <c r="R15" s="35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C15" s="48" t="s">
        <v>70</v>
      </c>
      <c r="CD15" s="6"/>
      <c r="CE15" s="6"/>
      <c r="CF15" s="6"/>
      <c r="CG15" s="6"/>
    </row>
    <row r="16" spans="1:85" x14ac:dyDescent="0.45">
      <c r="M16" s="3"/>
      <c r="N16" s="3"/>
      <c r="O16" s="35"/>
      <c r="W16" s="124" t="s">
        <v>84</v>
      </c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1:88" ht="18.600000000000001" thickBot="1" x14ac:dyDescent="0.5">
      <c r="M17" s="3"/>
      <c r="N17" s="3"/>
      <c r="O17" s="35"/>
      <c r="W17" s="104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</row>
    <row r="18" spans="1:88" ht="18.600000000000001" thickBot="1" x14ac:dyDescent="0.5">
      <c r="A18" s="126" t="s">
        <v>68</v>
      </c>
      <c r="B18" s="127"/>
      <c r="C18" s="128" t="s">
        <v>0</v>
      </c>
      <c r="D18" s="129"/>
      <c r="E18" s="130"/>
      <c r="F18" s="128" t="s">
        <v>1</v>
      </c>
      <c r="G18" s="129"/>
      <c r="H18" s="130"/>
      <c r="I18" s="128" t="s">
        <v>98</v>
      </c>
      <c r="J18" s="130"/>
      <c r="K18" s="102" t="s">
        <v>77</v>
      </c>
      <c r="L18" t="s">
        <v>9</v>
      </c>
      <c r="Q18" s="131" t="s">
        <v>107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19" t="s">
        <v>27</v>
      </c>
      <c r="AD18" s="120"/>
      <c r="AJ18" s="3"/>
      <c r="AK18" s="17" t="s">
        <v>86</v>
      </c>
      <c r="AL18" s="100"/>
      <c r="AM18" s="101"/>
      <c r="AO18" s="17" t="s">
        <v>87</v>
      </c>
      <c r="AP18" s="100"/>
      <c r="AQ18" s="101"/>
      <c r="AS18" t="s">
        <v>28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G18" s="96" t="s">
        <v>88</v>
      </c>
      <c r="BH18" s="36"/>
      <c r="BI18" s="50"/>
      <c r="BK18" s="96" t="s">
        <v>89</v>
      </c>
      <c r="BL18" s="36"/>
      <c r="BM18" s="50"/>
      <c r="BO18" s="97" t="s">
        <v>90</v>
      </c>
      <c r="BP18" s="98"/>
      <c r="BQ18" s="98"/>
      <c r="BR18" s="99"/>
      <c r="BT18" s="95" t="s">
        <v>91</v>
      </c>
      <c r="BU18" s="95"/>
      <c r="BV18" s="95"/>
      <c r="BX18" s="133" t="s">
        <v>11</v>
      </c>
      <c r="BY18" s="134"/>
      <c r="BZ18" s="134"/>
      <c r="CA18" s="135"/>
      <c r="CC18" s="47" t="s">
        <v>31</v>
      </c>
      <c r="CD18" s="119" t="s">
        <v>32</v>
      </c>
      <c r="CE18" s="136"/>
      <c r="CF18" s="136"/>
      <c r="CG18" s="120"/>
      <c r="CH18" s="6" t="s">
        <v>46</v>
      </c>
      <c r="CI18" s="6" t="s">
        <v>33</v>
      </c>
      <c r="CJ18" s="6" t="s">
        <v>81</v>
      </c>
    </row>
    <row r="19" spans="1:88" s="3" customFormat="1" ht="18.600000000000001" thickBot="1" x14ac:dyDescent="0.5">
      <c r="A19" s="7" t="s">
        <v>29</v>
      </c>
      <c r="B19" s="52" t="s">
        <v>30</v>
      </c>
      <c r="C19" s="18" t="s">
        <v>2</v>
      </c>
      <c r="D19" s="11" t="s">
        <v>3</v>
      </c>
      <c r="E19" s="11" t="s">
        <v>4</v>
      </c>
      <c r="F19" s="11" t="s">
        <v>2</v>
      </c>
      <c r="G19" s="11" t="s">
        <v>3</v>
      </c>
      <c r="H19" s="11" t="s">
        <v>4</v>
      </c>
      <c r="I19" s="61" t="s">
        <v>71</v>
      </c>
      <c r="J19" s="61" t="s">
        <v>78</v>
      </c>
      <c r="K19" s="18" t="s">
        <v>79</v>
      </c>
      <c r="L19" s="3" t="s">
        <v>2</v>
      </c>
      <c r="M19" s="3" t="s">
        <v>10</v>
      </c>
      <c r="N19" s="3" t="s">
        <v>4</v>
      </c>
      <c r="Q19" s="18" t="s">
        <v>26</v>
      </c>
      <c r="R19" s="18" t="s">
        <v>18</v>
      </c>
      <c r="S19" s="18" t="s">
        <v>19</v>
      </c>
      <c r="T19" s="18" t="s">
        <v>20</v>
      </c>
      <c r="U19" s="18" t="s">
        <v>21</v>
      </c>
      <c r="V19" s="18" t="s">
        <v>22</v>
      </c>
      <c r="W19" s="18" t="s">
        <v>23</v>
      </c>
      <c r="X19" s="18" t="s">
        <v>24</v>
      </c>
      <c r="Y19" s="18" t="s">
        <v>25</v>
      </c>
      <c r="Z19" s="18" t="s">
        <v>15</v>
      </c>
      <c r="AA19" s="18" t="s">
        <v>16</v>
      </c>
      <c r="AB19" s="18" t="s">
        <v>17</v>
      </c>
      <c r="AC19" s="9" t="s">
        <v>6</v>
      </c>
      <c r="AD19" s="7" t="s">
        <v>4</v>
      </c>
      <c r="AE19" s="3" t="s">
        <v>55</v>
      </c>
      <c r="AF19" s="3" t="s">
        <v>72</v>
      </c>
      <c r="AG19" s="3" t="s">
        <v>54</v>
      </c>
      <c r="AH19" s="3" t="s">
        <v>73</v>
      </c>
      <c r="AI19" s="3" t="s">
        <v>74</v>
      </c>
      <c r="AK19" s="7" t="s">
        <v>2</v>
      </c>
      <c r="AL19" s="7" t="s">
        <v>3</v>
      </c>
      <c r="AM19" s="7" t="s">
        <v>4</v>
      </c>
      <c r="AO19" s="7" t="s">
        <v>2</v>
      </c>
      <c r="AP19" s="7" t="s">
        <v>3</v>
      </c>
      <c r="AQ19" s="7" t="s">
        <v>4</v>
      </c>
      <c r="AS19" s="7" t="s">
        <v>26</v>
      </c>
      <c r="AT19" s="7" t="s">
        <v>76</v>
      </c>
      <c r="AU19" s="7" t="s">
        <v>75</v>
      </c>
      <c r="AV19" s="7" t="s">
        <v>20</v>
      </c>
      <c r="AW19" s="7" t="s">
        <v>21</v>
      </c>
      <c r="AX19" s="7" t="s">
        <v>22</v>
      </c>
      <c r="AY19" s="7" t="s">
        <v>23</v>
      </c>
      <c r="AZ19" s="7" t="s">
        <v>24</v>
      </c>
      <c r="BA19" s="7" t="s">
        <v>25</v>
      </c>
      <c r="BB19" s="7" t="s">
        <v>15</v>
      </c>
      <c r="BC19" s="7" t="s">
        <v>16</v>
      </c>
      <c r="BD19" s="7" t="s">
        <v>17</v>
      </c>
      <c r="BE19" s="7" t="s">
        <v>8</v>
      </c>
      <c r="BG19" s="7" t="s">
        <v>2</v>
      </c>
      <c r="BH19" s="7" t="s">
        <v>3</v>
      </c>
      <c r="BI19" s="7" t="s">
        <v>4</v>
      </c>
      <c r="BK19" s="7" t="s">
        <v>2</v>
      </c>
      <c r="BL19" s="7" t="s">
        <v>3</v>
      </c>
      <c r="BM19" s="7" t="s">
        <v>4</v>
      </c>
      <c r="BO19" s="7" t="s">
        <v>2</v>
      </c>
      <c r="BP19" s="7" t="s">
        <v>3</v>
      </c>
      <c r="BQ19" s="7" t="s">
        <v>4</v>
      </c>
      <c r="BR19" s="7" t="s">
        <v>5</v>
      </c>
      <c r="BT19" s="7" t="s">
        <v>2</v>
      </c>
      <c r="BU19" s="7" t="s">
        <v>3</v>
      </c>
      <c r="BV19" s="7" t="s">
        <v>4</v>
      </c>
      <c r="BX19" s="88" t="s">
        <v>2</v>
      </c>
      <c r="BY19" s="89" t="s">
        <v>3</v>
      </c>
      <c r="BZ19" s="90" t="s">
        <v>4</v>
      </c>
      <c r="CA19" s="91" t="s">
        <v>12</v>
      </c>
      <c r="CC19" s="6" t="s">
        <v>36</v>
      </c>
      <c r="CD19" s="121" t="s">
        <v>35</v>
      </c>
      <c r="CE19" s="122"/>
      <c r="CF19" s="122"/>
      <c r="CG19" s="123"/>
      <c r="CH19" s="6" t="str">
        <f>IF(CJ19="×","",IF(OR($C$9="",$D$9=""),"○",""))</f>
        <v/>
      </c>
      <c r="CI19" s="6" t="str">
        <f>IF(CH19&lt;&gt;"","［決定保険料が入力されていません］","")</f>
        <v/>
      </c>
      <c r="CJ19" s="7"/>
    </row>
    <row r="20" spans="1:88" ht="18.600000000000001" thickTop="1" x14ac:dyDescent="0.45">
      <c r="A20" s="17">
        <v>1</v>
      </c>
      <c r="B20" s="67" t="s">
        <v>109</v>
      </c>
      <c r="C20" s="28">
        <v>11061</v>
      </c>
      <c r="D20" s="23">
        <v>3550</v>
      </c>
      <c r="E20" s="24">
        <v>3550</v>
      </c>
      <c r="F20" s="28">
        <v>24400</v>
      </c>
      <c r="G20" s="23">
        <v>15400</v>
      </c>
      <c r="H20" s="24">
        <v>15600</v>
      </c>
      <c r="I20" s="60"/>
      <c r="J20" s="60"/>
      <c r="K20" s="62"/>
      <c r="L20" s="1">
        <f t="shared" ref="L20:M21" si="0">SUM(C20,IF($C$11="",F20*IF($I20&lt;&gt;"",0.5,1),F20*IF($I20&lt;&gt;"",0.5,1)*(10-$C$11)/10))*IF($J20&lt;&gt;"",0.5,1)</f>
        <v>23261</v>
      </c>
      <c r="M20" s="1">
        <f t="shared" si="0"/>
        <v>11250</v>
      </c>
      <c r="N20" s="1">
        <f t="shared" ref="N20:N29" si="1">SUM(E20,IF($C$11="",H20,H20*(10-$C$11)/10))</f>
        <v>11350</v>
      </c>
      <c r="O20">
        <f>COUNTIF($C20:$H20,"&gt;0")</f>
        <v>6</v>
      </c>
      <c r="Q20" s="38" t="s">
        <v>111</v>
      </c>
      <c r="R20" s="39" t="s">
        <v>111</v>
      </c>
      <c r="S20" s="39" t="s">
        <v>111</v>
      </c>
      <c r="T20" s="39" t="s">
        <v>111</v>
      </c>
      <c r="U20" s="39" t="s">
        <v>111</v>
      </c>
      <c r="V20" s="39" t="s">
        <v>111</v>
      </c>
      <c r="W20" s="39" t="s">
        <v>111</v>
      </c>
      <c r="X20" s="39" t="s">
        <v>111</v>
      </c>
      <c r="Y20" s="39" t="s">
        <v>111</v>
      </c>
      <c r="Z20" s="39" t="s">
        <v>111</v>
      </c>
      <c r="AA20" s="39" t="s">
        <v>111</v>
      </c>
      <c r="AB20" s="68" t="s">
        <v>111</v>
      </c>
      <c r="AC20" s="6">
        <f>COUNTA($Q20:$AB20)</f>
        <v>12</v>
      </c>
      <c r="AD20" s="6">
        <f t="shared" ref="AD20:AD21" si="2">SUM(AG20,AI20)</f>
        <v>12</v>
      </c>
      <c r="AE20">
        <f>COUNTA(Q20:AB20)</f>
        <v>12</v>
      </c>
      <c r="AF20">
        <f>COUNTIF($Q20:$AB20,$AF$19)</f>
        <v>0</v>
      </c>
      <c r="AG20">
        <f>COUNTIF($Q20:$AB20,$AG$19)</f>
        <v>12</v>
      </c>
      <c r="AH20">
        <f>COUNTIF($Q20:$AB20,$AH$19)</f>
        <v>0</v>
      </c>
      <c r="AI20">
        <f>COUNTIF($Q20:$AB20,$AI$19)</f>
        <v>0</v>
      </c>
      <c r="AJ20" s="3"/>
      <c r="AK20" s="8">
        <f t="shared" ref="AK20:AK29" si="3">L20/12*AC20</f>
        <v>23261</v>
      </c>
      <c r="AL20" s="8">
        <f t="shared" ref="AL20:AM29" si="4">M20/12*AC20</f>
        <v>11250</v>
      </c>
      <c r="AM20" s="8">
        <f t="shared" si="4"/>
        <v>11350</v>
      </c>
      <c r="AO20" s="8">
        <f t="shared" ref="AO20:AO29" si="5">IF(SUM($AH20:$AI20)&gt;0,$L20/12*($AC20-SUM($AH20:$AI20)),$AK20)</f>
        <v>23261</v>
      </c>
      <c r="AP20" s="8">
        <f t="shared" ref="AP20:AP29" si="6">IF(SUM($AH20:$AI20)&gt;0,$M20/12*($AC20-SUM($AH20:$AI20)),$AL20)</f>
        <v>11250</v>
      </c>
      <c r="AQ20" s="8">
        <f t="shared" ref="AQ20:AQ29" si="7">IF(SUM($AH20:$AI20)&gt;0,$N20/12*($AD20-SUM($AH20:$AI20)),$AM20)</f>
        <v>11350</v>
      </c>
      <c r="AS20" s="32">
        <f t="shared" ref="AS20:BD29" si="8">IF(Q20&lt;&gt;"",$C$14/COUNTA(Q$20:Q$29)/12)</f>
        <v>112.5</v>
      </c>
      <c r="AT20" s="32">
        <f t="shared" si="8"/>
        <v>112.5</v>
      </c>
      <c r="AU20" s="32">
        <f t="shared" si="8"/>
        <v>112.5</v>
      </c>
      <c r="AV20" s="32">
        <f t="shared" si="8"/>
        <v>112.5</v>
      </c>
      <c r="AW20" s="32">
        <f t="shared" si="8"/>
        <v>112.5</v>
      </c>
      <c r="AX20" s="32">
        <f t="shared" si="8"/>
        <v>112.5</v>
      </c>
      <c r="AY20" s="32">
        <f t="shared" si="8"/>
        <v>112.5</v>
      </c>
      <c r="AZ20" s="32">
        <f t="shared" si="8"/>
        <v>112.5</v>
      </c>
      <c r="BA20" s="32">
        <f t="shared" si="8"/>
        <v>112.5</v>
      </c>
      <c r="BB20" s="32">
        <f t="shared" si="8"/>
        <v>112.5</v>
      </c>
      <c r="BC20" s="32">
        <f t="shared" si="8"/>
        <v>112.5</v>
      </c>
      <c r="BD20" s="32">
        <f t="shared" si="8"/>
        <v>112.5</v>
      </c>
      <c r="BE20" s="33">
        <f t="shared" ref="BE20:BE29" si="9">SUM(AS20:BD20)</f>
        <v>1350</v>
      </c>
      <c r="BG20" s="8">
        <f t="shared" ref="BG20:BG29" si="10">IF(L20=0,0,$AO20+$BE20)</f>
        <v>24611</v>
      </c>
      <c r="BH20" s="10">
        <f t="shared" ref="BH20:BH29" si="11">$AP20</f>
        <v>11250</v>
      </c>
      <c r="BI20" s="10">
        <f t="shared" ref="BI20:BI29" si="12">AM20</f>
        <v>11350</v>
      </c>
      <c r="BK20" s="8">
        <f t="shared" ref="BK20:BM29" si="13">ROUNDDOWN(BG20,-2)</f>
        <v>24600</v>
      </c>
      <c r="BL20" s="10">
        <f t="shared" si="13"/>
        <v>11200</v>
      </c>
      <c r="BM20" s="10">
        <f t="shared" si="13"/>
        <v>11300</v>
      </c>
      <c r="BO20" s="8">
        <f>IF($K20&lt;&gt;"",0,IF($J20&lt;&gt;"",BK20/2,BK20))</f>
        <v>24600</v>
      </c>
      <c r="BP20" s="8">
        <f>IF($K20&lt;&gt;"",0,IF($J20&lt;&gt;"",BL20/2,BL20))</f>
        <v>11200</v>
      </c>
      <c r="BQ20" s="8">
        <f>IF($K20&lt;&gt;"",0,IF($J20&lt;&gt;"",BM20/2,BM20))</f>
        <v>11300</v>
      </c>
      <c r="BR20" s="8">
        <f>SUM(BO20:BQ20)</f>
        <v>47100</v>
      </c>
      <c r="BT20" s="8">
        <f>IF(BO20=0,0,IF(BO$30=C$9,BO20,INT(C$9*BO20/BO$30)))</f>
        <v>24662</v>
      </c>
      <c r="BU20" s="8">
        <f>IF(BP20=0,0,IF(BP$30=D$9,BP20,INT(D$9*BP20/BP$30)))</f>
        <v>11200</v>
      </c>
      <c r="BV20" s="8">
        <f>IF(BQ20=0,0,IF(BQ$30=E$9,BQ20,INT(E$9*BQ20/BQ$30)))</f>
        <v>11300</v>
      </c>
      <c r="BW20" s="58"/>
      <c r="BX20" s="84">
        <f>IF(BT20=0,0,IF($BT$30=$C$9,BT20,INT(BT20-($BT$30-$C$9))))</f>
        <v>24664</v>
      </c>
      <c r="BY20" s="85">
        <f>IF(BU20=0,0,IF($BU$30=$D$9,BU20,INT(BU20-($BU$30-$D$9))))</f>
        <v>11200</v>
      </c>
      <c r="BZ20" s="86">
        <f>IF(BV20=0,0,IF($BV$30=$E$9,BV20,INT(BV20-($BV$30-$E$9))))</f>
        <v>11300</v>
      </c>
      <c r="CA20" s="87">
        <f>SUM(BX20:BZ20)</f>
        <v>47164</v>
      </c>
      <c r="CC20" s="6" t="s">
        <v>57</v>
      </c>
      <c r="CD20" s="121" t="s">
        <v>34</v>
      </c>
      <c r="CE20" s="122"/>
      <c r="CF20" s="122"/>
      <c r="CG20" s="123"/>
      <c r="CH20" s="6" t="str" cm="1">
        <f t="array" ref="CH20">IF(CJ20="○","",IF(AND(($C$20:$H$20)="",SUM($C$21:$H$29)&gt;0),"○",""))</f>
        <v/>
      </c>
      <c r="CI20" s="6" t="str">
        <f>IF(CH20&lt;&gt;"","［加入者は№1から順に入力してください(料)］","")</f>
        <v/>
      </c>
      <c r="CJ20" s="6"/>
    </row>
    <row r="21" spans="1:88" x14ac:dyDescent="0.45">
      <c r="A21" s="17">
        <v>2</v>
      </c>
      <c r="B21" s="67" t="s">
        <v>110</v>
      </c>
      <c r="C21" s="16">
        <v>0</v>
      </c>
      <c r="D21" s="15">
        <v>0</v>
      </c>
      <c r="E21" s="25">
        <v>0</v>
      </c>
      <c r="F21" s="16">
        <v>24400</v>
      </c>
      <c r="G21" s="15">
        <v>15400</v>
      </c>
      <c r="H21" s="25">
        <v>15600</v>
      </c>
      <c r="I21" s="59"/>
      <c r="J21" s="59"/>
      <c r="K21" s="63"/>
      <c r="L21" s="1">
        <f t="shared" si="0"/>
        <v>12200</v>
      </c>
      <c r="M21" s="1">
        <f t="shared" si="0"/>
        <v>7700</v>
      </c>
      <c r="N21" s="1">
        <f t="shared" si="1"/>
        <v>7800</v>
      </c>
      <c r="O21">
        <f t="shared" ref="O21:O29" si="14">COUNTIF($C21:$H21,"&gt;0")</f>
        <v>3</v>
      </c>
      <c r="Q21" s="40" t="s">
        <v>111</v>
      </c>
      <c r="R21" s="41" t="s">
        <v>111</v>
      </c>
      <c r="S21" s="41" t="s">
        <v>111</v>
      </c>
      <c r="T21" s="41" t="s">
        <v>111</v>
      </c>
      <c r="U21" s="41" t="s">
        <v>111</v>
      </c>
      <c r="V21" s="41" t="s">
        <v>111</v>
      </c>
      <c r="W21" s="41" t="s">
        <v>111</v>
      </c>
      <c r="X21" s="41" t="s">
        <v>111</v>
      </c>
      <c r="Y21" s="41" t="s">
        <v>111</v>
      </c>
      <c r="Z21" s="41" t="s">
        <v>111</v>
      </c>
      <c r="AA21" s="41" t="s">
        <v>111</v>
      </c>
      <c r="AB21" s="69" t="s">
        <v>111</v>
      </c>
      <c r="AC21" s="6">
        <f t="shared" ref="AC21:AC29" si="15">COUNTA($Q21:$AB21)</f>
        <v>12</v>
      </c>
      <c r="AD21" s="6">
        <f t="shared" si="2"/>
        <v>12</v>
      </c>
      <c r="AE21">
        <f t="shared" ref="AE21:AE29" si="16">COUNTA(Q21:AB21)</f>
        <v>12</v>
      </c>
      <c r="AF21">
        <f t="shared" ref="AF21:AF29" si="17">COUNTIF($Q21:$AB21,$AF$19)</f>
        <v>0</v>
      </c>
      <c r="AG21">
        <f t="shared" ref="AG21:AG29" si="18">COUNTIF($Q21:$AB21,$AG$19)</f>
        <v>12</v>
      </c>
      <c r="AH21">
        <f t="shared" ref="AH21:AH29" si="19">COUNTIF($Q21:$AB21,$AH$19)</f>
        <v>0</v>
      </c>
      <c r="AI21">
        <f t="shared" ref="AI21:AI29" si="20">COUNTIF($Q21:$AB21,$AI$19)</f>
        <v>0</v>
      </c>
      <c r="AJ21" s="3"/>
      <c r="AK21" s="8">
        <f t="shared" si="3"/>
        <v>12200</v>
      </c>
      <c r="AL21" s="8">
        <f t="shared" si="4"/>
        <v>7700</v>
      </c>
      <c r="AM21" s="8">
        <f t="shared" si="4"/>
        <v>7800</v>
      </c>
      <c r="AO21" s="8">
        <f t="shared" si="5"/>
        <v>12200</v>
      </c>
      <c r="AP21" s="8">
        <f t="shared" si="6"/>
        <v>7700</v>
      </c>
      <c r="AQ21" s="8">
        <f t="shared" si="7"/>
        <v>7800</v>
      </c>
      <c r="AS21" s="32">
        <f t="shared" si="8"/>
        <v>112.5</v>
      </c>
      <c r="AT21" s="32">
        <f t="shared" si="8"/>
        <v>112.5</v>
      </c>
      <c r="AU21" s="32">
        <f t="shared" si="8"/>
        <v>112.5</v>
      </c>
      <c r="AV21" s="32">
        <f t="shared" si="8"/>
        <v>112.5</v>
      </c>
      <c r="AW21" s="32">
        <f t="shared" si="8"/>
        <v>112.5</v>
      </c>
      <c r="AX21" s="32">
        <f t="shared" si="8"/>
        <v>112.5</v>
      </c>
      <c r="AY21" s="32">
        <f t="shared" si="8"/>
        <v>112.5</v>
      </c>
      <c r="AZ21" s="32">
        <f t="shared" si="8"/>
        <v>112.5</v>
      </c>
      <c r="BA21" s="32">
        <f t="shared" si="8"/>
        <v>112.5</v>
      </c>
      <c r="BB21" s="32">
        <f t="shared" si="8"/>
        <v>112.5</v>
      </c>
      <c r="BC21" s="32">
        <f t="shared" si="8"/>
        <v>112.5</v>
      </c>
      <c r="BD21" s="32">
        <f t="shared" si="8"/>
        <v>112.5</v>
      </c>
      <c r="BE21" s="33">
        <f t="shared" si="9"/>
        <v>1350</v>
      </c>
      <c r="BG21" s="8">
        <f t="shared" si="10"/>
        <v>13550</v>
      </c>
      <c r="BH21" s="10">
        <f t="shared" si="11"/>
        <v>7700</v>
      </c>
      <c r="BI21" s="10">
        <f t="shared" si="12"/>
        <v>7800</v>
      </c>
      <c r="BK21" s="8">
        <f t="shared" si="13"/>
        <v>13500</v>
      </c>
      <c r="BL21" s="10">
        <f t="shared" si="13"/>
        <v>7700</v>
      </c>
      <c r="BM21" s="10">
        <f t="shared" si="13"/>
        <v>7800</v>
      </c>
      <c r="BO21" s="8">
        <f t="shared" ref="BO21:BQ29" si="21">IF($K21&lt;&gt;"",0,IF($J21&lt;&gt;"",BK21/2,BK21))</f>
        <v>13500</v>
      </c>
      <c r="BP21" s="8">
        <f t="shared" si="21"/>
        <v>7700</v>
      </c>
      <c r="BQ21" s="8">
        <f t="shared" si="21"/>
        <v>7800</v>
      </c>
      <c r="BR21" s="8">
        <f t="shared" ref="BR21:BR30" si="22">SUM(BO21:BQ21)</f>
        <v>29000</v>
      </c>
      <c r="BT21" s="8">
        <f t="shared" ref="BT21:BT29" si="23">IF(BO21=0,0,IF($BO$30=$C$9,BO21,INT($C$9*BO21/BO$30)))</f>
        <v>13534</v>
      </c>
      <c r="BU21" s="8">
        <f t="shared" ref="BU21:BV29" si="24">IF(BP21=0,0,IF(BP$30=D$9,BP21,INT(D$9*BP21/BP$30)))</f>
        <v>7700</v>
      </c>
      <c r="BV21" s="8">
        <f t="shared" si="24"/>
        <v>7800</v>
      </c>
      <c r="BW21" s="58"/>
      <c r="BX21" s="12">
        <f t="shared" ref="BX21:BY29" si="25">BT21</f>
        <v>13534</v>
      </c>
      <c r="BY21" s="8">
        <f t="shared" si="25"/>
        <v>7700</v>
      </c>
      <c r="BZ21" s="13">
        <f t="shared" ref="BZ21:BZ29" si="26">IF(BV21=0,0,IF($BV$30=$E$9,BV21,IF($BZ$20=0,INT(BV21-($BV$30-$E$9)),BV21)))</f>
        <v>7800</v>
      </c>
      <c r="CA21" s="76">
        <f t="shared" ref="CA21:CA29" si="27">SUM(BX21:BZ21)</f>
        <v>29034</v>
      </c>
      <c r="CC21" s="6" t="s">
        <v>58</v>
      </c>
      <c r="CD21" s="121" t="s">
        <v>59</v>
      </c>
      <c r="CE21" s="122"/>
      <c r="CF21" s="122"/>
      <c r="CG21" s="123"/>
      <c r="CH21" s="6" t="str">
        <f>IF(CJ21="○","",IF(AND($AE$20=0,SUM($AE$21:$AE$29)&gt;0),"○",""))</f>
        <v/>
      </c>
      <c r="CI21" s="6" t="str">
        <f>IF(CH21&lt;&gt;"","［加入者は№1から順に入力してください(月)］","")</f>
        <v/>
      </c>
      <c r="CJ21" s="6"/>
    </row>
    <row r="22" spans="1:88" x14ac:dyDescent="0.45">
      <c r="A22" s="17">
        <v>3</v>
      </c>
      <c r="B22" s="67" t="s">
        <v>115</v>
      </c>
      <c r="C22" s="16">
        <v>0</v>
      </c>
      <c r="D22" s="15">
        <v>0</v>
      </c>
      <c r="E22" s="25">
        <v>0</v>
      </c>
      <c r="F22" s="16">
        <v>24400</v>
      </c>
      <c r="G22" s="15">
        <v>15400</v>
      </c>
      <c r="H22" s="25"/>
      <c r="I22" s="59"/>
      <c r="J22" s="59"/>
      <c r="K22" s="63"/>
      <c r="L22" s="1">
        <f>SUM(C22,IF($C$11="",F22*IF($I22&lt;&gt;"",0.5,1),F22*IF($I22&lt;&gt;"",0.5,1)*(10-$C$11)/10))*IF($J22&lt;&gt;"",0.5,1)</f>
        <v>12200</v>
      </c>
      <c r="M22" s="1">
        <f>SUM(D22,IF($C$11="",G22*IF($I22&lt;&gt;"",0.5,1),G22*IF($I22&lt;&gt;"",0.5,1)*(10-$C$11)/10))*IF($J22&lt;&gt;"",0.5,1)</f>
        <v>7700</v>
      </c>
      <c r="N22" s="1">
        <f t="shared" si="1"/>
        <v>0</v>
      </c>
      <c r="O22">
        <f t="shared" si="14"/>
        <v>2</v>
      </c>
      <c r="Q22" s="40" t="s">
        <v>113</v>
      </c>
      <c r="R22" s="41" t="s">
        <v>113</v>
      </c>
      <c r="S22" s="41" t="s">
        <v>113</v>
      </c>
      <c r="T22" s="41" t="s">
        <v>113</v>
      </c>
      <c r="U22" s="41" t="s">
        <v>113</v>
      </c>
      <c r="V22" s="41" t="s">
        <v>113</v>
      </c>
      <c r="W22" s="41" t="s">
        <v>113</v>
      </c>
      <c r="X22" s="41" t="s">
        <v>113</v>
      </c>
      <c r="Y22" s="41" t="s">
        <v>113</v>
      </c>
      <c r="Z22" s="41" t="s">
        <v>113</v>
      </c>
      <c r="AA22" s="41" t="s">
        <v>113</v>
      </c>
      <c r="AB22" s="69" t="s">
        <v>113</v>
      </c>
      <c r="AC22" s="6">
        <f t="shared" si="15"/>
        <v>12</v>
      </c>
      <c r="AD22" s="6">
        <f>SUM(AG22,AI22)</f>
        <v>0</v>
      </c>
      <c r="AE22">
        <f t="shared" si="16"/>
        <v>12</v>
      </c>
      <c r="AF22">
        <f t="shared" si="17"/>
        <v>12</v>
      </c>
      <c r="AG22">
        <f t="shared" si="18"/>
        <v>0</v>
      </c>
      <c r="AH22">
        <f t="shared" si="19"/>
        <v>0</v>
      </c>
      <c r="AI22">
        <f t="shared" si="20"/>
        <v>0</v>
      </c>
      <c r="AJ22" s="3"/>
      <c r="AK22" s="8">
        <f t="shared" si="3"/>
        <v>12200</v>
      </c>
      <c r="AL22" s="8">
        <f t="shared" si="4"/>
        <v>7700</v>
      </c>
      <c r="AM22" s="8">
        <f t="shared" si="4"/>
        <v>0</v>
      </c>
      <c r="AO22" s="8">
        <f t="shared" si="5"/>
        <v>12200</v>
      </c>
      <c r="AP22" s="8">
        <f t="shared" si="6"/>
        <v>7700</v>
      </c>
      <c r="AQ22" s="8">
        <f t="shared" si="7"/>
        <v>0</v>
      </c>
      <c r="AS22" s="32">
        <f t="shared" si="8"/>
        <v>112.5</v>
      </c>
      <c r="AT22" s="32">
        <f t="shared" si="8"/>
        <v>112.5</v>
      </c>
      <c r="AU22" s="32">
        <f t="shared" si="8"/>
        <v>112.5</v>
      </c>
      <c r="AV22" s="32">
        <f t="shared" si="8"/>
        <v>112.5</v>
      </c>
      <c r="AW22" s="32">
        <f t="shared" si="8"/>
        <v>112.5</v>
      </c>
      <c r="AX22" s="32">
        <f t="shared" si="8"/>
        <v>112.5</v>
      </c>
      <c r="AY22" s="32">
        <f t="shared" si="8"/>
        <v>112.5</v>
      </c>
      <c r="AZ22" s="32">
        <f t="shared" si="8"/>
        <v>112.5</v>
      </c>
      <c r="BA22" s="32">
        <f t="shared" si="8"/>
        <v>112.5</v>
      </c>
      <c r="BB22" s="32">
        <f t="shared" si="8"/>
        <v>112.5</v>
      </c>
      <c r="BC22" s="32">
        <f t="shared" si="8"/>
        <v>112.5</v>
      </c>
      <c r="BD22" s="32">
        <f t="shared" si="8"/>
        <v>112.5</v>
      </c>
      <c r="BE22" s="33">
        <f t="shared" si="9"/>
        <v>1350</v>
      </c>
      <c r="BG22" s="8">
        <f t="shared" si="10"/>
        <v>13550</v>
      </c>
      <c r="BH22" s="10">
        <f t="shared" si="11"/>
        <v>7700</v>
      </c>
      <c r="BI22" s="10">
        <f t="shared" si="12"/>
        <v>0</v>
      </c>
      <c r="BK22" s="8">
        <f t="shared" si="13"/>
        <v>13500</v>
      </c>
      <c r="BL22" s="10">
        <f t="shared" si="13"/>
        <v>7700</v>
      </c>
      <c r="BM22" s="10">
        <f t="shared" si="13"/>
        <v>0</v>
      </c>
      <c r="BO22" s="8">
        <f t="shared" si="21"/>
        <v>13500</v>
      </c>
      <c r="BP22" s="8">
        <f t="shared" si="21"/>
        <v>7700</v>
      </c>
      <c r="BQ22" s="8">
        <f t="shared" si="21"/>
        <v>0</v>
      </c>
      <c r="BR22" s="8">
        <f t="shared" si="22"/>
        <v>21200</v>
      </c>
      <c r="BT22" s="8">
        <f t="shared" si="23"/>
        <v>13534</v>
      </c>
      <c r="BU22" s="8">
        <f t="shared" si="24"/>
        <v>7700</v>
      </c>
      <c r="BV22" s="8">
        <f t="shared" si="24"/>
        <v>0</v>
      </c>
      <c r="BW22" s="58"/>
      <c r="BX22" s="12">
        <f t="shared" si="25"/>
        <v>13534</v>
      </c>
      <c r="BY22" s="8">
        <f t="shared" si="25"/>
        <v>7700</v>
      </c>
      <c r="BZ22" s="13">
        <f t="shared" si="26"/>
        <v>0</v>
      </c>
      <c r="CA22" s="76">
        <f t="shared" si="27"/>
        <v>21234</v>
      </c>
      <c r="CC22" s="6" t="s">
        <v>37</v>
      </c>
      <c r="CD22" s="121" t="s">
        <v>44</v>
      </c>
      <c r="CE22" s="122"/>
      <c r="CF22" s="122"/>
      <c r="CG22" s="123"/>
      <c r="CH22" s="6" t="str">
        <f>IF(CJ22="○","",IF(OR($O$30=1,$AE$30=1),"○",""))</f>
        <v/>
      </c>
      <c r="CI22" s="6" t="str">
        <f>IF(CH22&lt;&gt;"","［加入者が1名しか入力されていません］","")</f>
        <v/>
      </c>
      <c r="CJ22" s="6"/>
    </row>
    <row r="23" spans="1:88" x14ac:dyDescent="0.45">
      <c r="A23" s="17">
        <v>4</v>
      </c>
      <c r="B23" s="67" t="s">
        <v>116</v>
      </c>
      <c r="C23" s="16">
        <v>0</v>
      </c>
      <c r="D23" s="15">
        <v>0</v>
      </c>
      <c r="E23" s="25">
        <v>0</v>
      </c>
      <c r="F23" s="16">
        <v>24400</v>
      </c>
      <c r="G23" s="15">
        <v>15400</v>
      </c>
      <c r="H23" s="25"/>
      <c r="I23" s="59"/>
      <c r="J23" s="59"/>
      <c r="K23" s="63"/>
      <c r="L23" s="1">
        <f t="shared" ref="L23:M29" si="28">SUM(C23,IF($C$11="",F23*IF($I23&lt;&gt;"",0.5,1),F23*IF($I23&lt;&gt;"",0.5,1)*(10-$C$11)/10))*IF($J23&lt;&gt;"",0.5,1)</f>
        <v>12200</v>
      </c>
      <c r="M23" s="1">
        <f t="shared" si="28"/>
        <v>7700</v>
      </c>
      <c r="N23" s="1">
        <f t="shared" si="1"/>
        <v>0</v>
      </c>
      <c r="O23">
        <f t="shared" si="14"/>
        <v>2</v>
      </c>
      <c r="Q23" s="40" t="s">
        <v>113</v>
      </c>
      <c r="R23" s="41" t="s">
        <v>113</v>
      </c>
      <c r="S23" s="41" t="s">
        <v>113</v>
      </c>
      <c r="T23" s="41" t="s">
        <v>113</v>
      </c>
      <c r="U23" s="41" t="s">
        <v>113</v>
      </c>
      <c r="V23" s="41" t="s">
        <v>113</v>
      </c>
      <c r="W23" s="41" t="s">
        <v>113</v>
      </c>
      <c r="X23" s="41" t="s">
        <v>113</v>
      </c>
      <c r="Y23" s="41" t="s">
        <v>113</v>
      </c>
      <c r="Z23" s="41" t="s">
        <v>113</v>
      </c>
      <c r="AA23" s="41" t="s">
        <v>113</v>
      </c>
      <c r="AB23" s="69" t="s">
        <v>113</v>
      </c>
      <c r="AC23" s="6">
        <f t="shared" si="15"/>
        <v>12</v>
      </c>
      <c r="AD23" s="6">
        <f t="shared" ref="AD23:AD29" si="29">SUM(AG23,AI23)</f>
        <v>0</v>
      </c>
      <c r="AE23">
        <f t="shared" si="16"/>
        <v>12</v>
      </c>
      <c r="AF23">
        <f t="shared" si="17"/>
        <v>12</v>
      </c>
      <c r="AG23">
        <f t="shared" si="18"/>
        <v>0</v>
      </c>
      <c r="AH23">
        <f t="shared" si="19"/>
        <v>0</v>
      </c>
      <c r="AI23">
        <f t="shared" si="20"/>
        <v>0</v>
      </c>
      <c r="AJ23" s="3"/>
      <c r="AK23" s="8">
        <f t="shared" si="3"/>
        <v>12200</v>
      </c>
      <c r="AL23" s="8">
        <f t="shared" si="4"/>
        <v>7700</v>
      </c>
      <c r="AM23" s="8">
        <f t="shared" si="4"/>
        <v>0</v>
      </c>
      <c r="AO23" s="8">
        <f t="shared" si="5"/>
        <v>12200</v>
      </c>
      <c r="AP23" s="8">
        <f t="shared" si="6"/>
        <v>7700</v>
      </c>
      <c r="AQ23" s="8">
        <f t="shared" si="7"/>
        <v>0</v>
      </c>
      <c r="AS23" s="32">
        <f t="shared" si="8"/>
        <v>112.5</v>
      </c>
      <c r="AT23" s="32">
        <f t="shared" si="8"/>
        <v>112.5</v>
      </c>
      <c r="AU23" s="32">
        <f t="shared" si="8"/>
        <v>112.5</v>
      </c>
      <c r="AV23" s="32">
        <f t="shared" si="8"/>
        <v>112.5</v>
      </c>
      <c r="AW23" s="32">
        <f t="shared" si="8"/>
        <v>112.5</v>
      </c>
      <c r="AX23" s="32">
        <f t="shared" si="8"/>
        <v>112.5</v>
      </c>
      <c r="AY23" s="32">
        <f t="shared" si="8"/>
        <v>112.5</v>
      </c>
      <c r="AZ23" s="32">
        <f t="shared" si="8"/>
        <v>112.5</v>
      </c>
      <c r="BA23" s="32">
        <f t="shared" si="8"/>
        <v>112.5</v>
      </c>
      <c r="BB23" s="32">
        <f t="shared" si="8"/>
        <v>112.5</v>
      </c>
      <c r="BC23" s="32">
        <f t="shared" si="8"/>
        <v>112.5</v>
      </c>
      <c r="BD23" s="32">
        <f t="shared" si="8"/>
        <v>112.5</v>
      </c>
      <c r="BE23" s="33">
        <f t="shared" si="9"/>
        <v>1350</v>
      </c>
      <c r="BG23" s="8">
        <f t="shared" si="10"/>
        <v>13550</v>
      </c>
      <c r="BH23" s="10">
        <f t="shared" si="11"/>
        <v>7700</v>
      </c>
      <c r="BI23" s="10">
        <f t="shared" si="12"/>
        <v>0</v>
      </c>
      <c r="BK23" s="8">
        <f t="shared" si="13"/>
        <v>13500</v>
      </c>
      <c r="BL23" s="10">
        <f t="shared" si="13"/>
        <v>7700</v>
      </c>
      <c r="BM23" s="10">
        <f t="shared" si="13"/>
        <v>0</v>
      </c>
      <c r="BO23" s="8">
        <f t="shared" si="21"/>
        <v>13500</v>
      </c>
      <c r="BP23" s="8">
        <f t="shared" si="21"/>
        <v>7700</v>
      </c>
      <c r="BQ23" s="8">
        <f t="shared" si="21"/>
        <v>0</v>
      </c>
      <c r="BR23" s="8">
        <f t="shared" si="22"/>
        <v>21200</v>
      </c>
      <c r="BT23" s="8">
        <f t="shared" si="23"/>
        <v>13534</v>
      </c>
      <c r="BU23" s="8">
        <f t="shared" si="24"/>
        <v>7700</v>
      </c>
      <c r="BV23" s="8">
        <f t="shared" si="24"/>
        <v>0</v>
      </c>
      <c r="BW23" s="58"/>
      <c r="BX23" s="12">
        <f t="shared" si="25"/>
        <v>13534</v>
      </c>
      <c r="BY23" s="8">
        <f t="shared" si="25"/>
        <v>7700</v>
      </c>
      <c r="BZ23" s="13">
        <f t="shared" si="26"/>
        <v>0</v>
      </c>
      <c r="CA23" s="76">
        <f t="shared" si="27"/>
        <v>21234</v>
      </c>
      <c r="CC23" s="6" t="s">
        <v>38</v>
      </c>
      <c r="CD23" s="121" t="s">
        <v>40</v>
      </c>
      <c r="CE23" s="122"/>
      <c r="CF23" s="122"/>
      <c r="CG23" s="123"/>
      <c r="CH23" s="6" t="str">
        <f>IF(CJ23="○","",IF(OR(AND(COUNTA($C$20:$H$20)&lt;&gt;0,COUNTA($Q$20:$AB$20)=0),AND(COUNTA($C$21:$H$21)&lt;&gt;0,COUNTA($Q$21:$AB$21)=0),AND(COUNTA($C$22:$H$22)&lt;&gt;0,COUNTA($Q$22:$AB$22)=0),AND(COUNTA($C$23:$H$23)&lt;&gt;0,COUNTA($Q$23:$AB$23)=0),AND(COUNTA($C$24:$H$24)&lt;&gt;0,COUNTA($Q$24:$AB$24)=0),AND(COUNTA($C$25:$H$25)&lt;&gt;0,COUNTA($Q$25:$AB$25)=0),AND(COUNTA($C$26:$H$26)&lt;&gt;0,COUNTA($Q$26:$AB$26)=0),AND(COUNTA($C$27:$H$27)&lt;&gt;0,COUNTA($Q$27:$AB$27)=0),AND(COUNTA($C$28:$H$28)&lt;&gt;0,COUNTA($Q$28:$AB$28)=0),AND(COUNTA($C$29:$H$29)&lt;&gt;0,COUNTA($Q$29:$AB$29)=0),),"○",""))</f>
        <v/>
      </c>
      <c r="CI23" s="6" t="str">
        <f>IF(CH23&lt;&gt;"","［加入月数(個人別)が入力されていない加入者がいます］","")</f>
        <v/>
      </c>
      <c r="CJ23" s="6"/>
    </row>
    <row r="24" spans="1:88" x14ac:dyDescent="0.45">
      <c r="A24" s="17">
        <v>5</v>
      </c>
      <c r="B24" s="67" t="s">
        <v>117</v>
      </c>
      <c r="C24" s="16">
        <v>0</v>
      </c>
      <c r="D24" s="15">
        <v>0</v>
      </c>
      <c r="E24" s="25">
        <v>0</v>
      </c>
      <c r="F24" s="16">
        <v>24400</v>
      </c>
      <c r="G24" s="15">
        <v>15400</v>
      </c>
      <c r="H24" s="25"/>
      <c r="I24" s="59"/>
      <c r="J24" s="59"/>
      <c r="K24" s="63"/>
      <c r="L24" s="1">
        <f t="shared" si="28"/>
        <v>12200</v>
      </c>
      <c r="M24" s="1">
        <f t="shared" si="28"/>
        <v>7700</v>
      </c>
      <c r="N24" s="1">
        <f t="shared" si="1"/>
        <v>0</v>
      </c>
      <c r="O24">
        <f t="shared" si="14"/>
        <v>2</v>
      </c>
      <c r="Q24" s="40" t="s">
        <v>113</v>
      </c>
      <c r="R24" s="41" t="s">
        <v>113</v>
      </c>
      <c r="S24" s="41" t="s">
        <v>113</v>
      </c>
      <c r="T24" s="41" t="s">
        <v>113</v>
      </c>
      <c r="U24" s="41" t="s">
        <v>113</v>
      </c>
      <c r="V24" s="41" t="s">
        <v>113</v>
      </c>
      <c r="W24" s="41" t="s">
        <v>113</v>
      </c>
      <c r="X24" s="41" t="s">
        <v>113</v>
      </c>
      <c r="Y24" s="41" t="s">
        <v>113</v>
      </c>
      <c r="Z24" s="41" t="s">
        <v>113</v>
      </c>
      <c r="AA24" s="41" t="s">
        <v>113</v>
      </c>
      <c r="AB24" s="69" t="s">
        <v>113</v>
      </c>
      <c r="AC24" s="6">
        <f t="shared" si="15"/>
        <v>12</v>
      </c>
      <c r="AD24" s="6">
        <f t="shared" si="29"/>
        <v>0</v>
      </c>
      <c r="AE24">
        <f t="shared" si="16"/>
        <v>12</v>
      </c>
      <c r="AF24">
        <f t="shared" si="17"/>
        <v>12</v>
      </c>
      <c r="AG24">
        <f t="shared" si="18"/>
        <v>0</v>
      </c>
      <c r="AH24">
        <f t="shared" si="19"/>
        <v>0</v>
      </c>
      <c r="AI24">
        <f t="shared" si="20"/>
        <v>0</v>
      </c>
      <c r="AJ24" s="3"/>
      <c r="AK24" s="8">
        <f t="shared" si="3"/>
        <v>12200</v>
      </c>
      <c r="AL24" s="8">
        <f t="shared" si="4"/>
        <v>7700</v>
      </c>
      <c r="AM24" s="8">
        <f t="shared" si="4"/>
        <v>0</v>
      </c>
      <c r="AO24" s="8">
        <f t="shared" si="5"/>
        <v>12200</v>
      </c>
      <c r="AP24" s="8">
        <f t="shared" si="6"/>
        <v>7700</v>
      </c>
      <c r="AQ24" s="8">
        <f t="shared" si="7"/>
        <v>0</v>
      </c>
      <c r="AS24" s="32">
        <f t="shared" si="8"/>
        <v>112.5</v>
      </c>
      <c r="AT24" s="32">
        <f t="shared" si="8"/>
        <v>112.5</v>
      </c>
      <c r="AU24" s="32">
        <f t="shared" si="8"/>
        <v>112.5</v>
      </c>
      <c r="AV24" s="32">
        <f t="shared" si="8"/>
        <v>112.5</v>
      </c>
      <c r="AW24" s="32">
        <f t="shared" si="8"/>
        <v>112.5</v>
      </c>
      <c r="AX24" s="32">
        <f t="shared" si="8"/>
        <v>112.5</v>
      </c>
      <c r="AY24" s="32">
        <f t="shared" si="8"/>
        <v>112.5</v>
      </c>
      <c r="AZ24" s="32">
        <f t="shared" si="8"/>
        <v>112.5</v>
      </c>
      <c r="BA24" s="32">
        <f t="shared" si="8"/>
        <v>112.5</v>
      </c>
      <c r="BB24" s="32">
        <f t="shared" si="8"/>
        <v>112.5</v>
      </c>
      <c r="BC24" s="32">
        <f t="shared" si="8"/>
        <v>112.5</v>
      </c>
      <c r="BD24" s="32">
        <f t="shared" si="8"/>
        <v>112.5</v>
      </c>
      <c r="BE24" s="33">
        <f t="shared" si="9"/>
        <v>1350</v>
      </c>
      <c r="BG24" s="8">
        <f t="shared" si="10"/>
        <v>13550</v>
      </c>
      <c r="BH24" s="10">
        <f t="shared" si="11"/>
        <v>7700</v>
      </c>
      <c r="BI24" s="10">
        <f t="shared" si="12"/>
        <v>0</v>
      </c>
      <c r="BK24" s="8">
        <f t="shared" si="13"/>
        <v>13500</v>
      </c>
      <c r="BL24" s="10">
        <f t="shared" si="13"/>
        <v>7700</v>
      </c>
      <c r="BM24" s="10">
        <f t="shared" si="13"/>
        <v>0</v>
      </c>
      <c r="BO24" s="8">
        <f t="shared" si="21"/>
        <v>13500</v>
      </c>
      <c r="BP24" s="8">
        <f t="shared" si="21"/>
        <v>7700</v>
      </c>
      <c r="BQ24" s="8">
        <f t="shared" si="21"/>
        <v>0</v>
      </c>
      <c r="BR24" s="8">
        <f t="shared" si="22"/>
        <v>21200</v>
      </c>
      <c r="BT24" s="8">
        <f t="shared" si="23"/>
        <v>13534</v>
      </c>
      <c r="BU24" s="8">
        <f t="shared" si="24"/>
        <v>7700</v>
      </c>
      <c r="BV24" s="8">
        <f t="shared" si="24"/>
        <v>0</v>
      </c>
      <c r="BW24" s="58"/>
      <c r="BX24" s="12">
        <f t="shared" si="25"/>
        <v>13534</v>
      </c>
      <c r="BY24" s="8">
        <f t="shared" si="25"/>
        <v>7700</v>
      </c>
      <c r="BZ24" s="13">
        <f t="shared" si="26"/>
        <v>0</v>
      </c>
      <c r="CA24" s="76">
        <f t="shared" si="27"/>
        <v>21234</v>
      </c>
      <c r="CC24" s="6" t="s">
        <v>41</v>
      </c>
      <c r="CD24" s="121" t="s">
        <v>48</v>
      </c>
      <c r="CE24" s="122"/>
      <c r="CF24" s="122"/>
      <c r="CG24" s="123"/>
      <c r="CH24" s="6" t="str" cm="1">
        <f t="array" ref="CH24">IF(CJ24="○","",IF(OR(AND($C$20:$H$20="",COUNTA($Q$20:$AB$20)&lt;&gt;0),AND($C$21:$H$21="",COUNTA($Q$21:$AB$21)&lt;&gt;0),AND($C$22:$H$22="",COUNTA($Q$22:$AB$22)&lt;&gt;0),AND($C$23:$H$23="",COUNTA($Q$23:$AB$23)&lt;&gt;0),AND($C$24:$H$24="",COUNTA($Q$24:$AB$24)&lt;&gt;0),AND($C$25:$H$25="",COUNTA($Q$25:$AB$25)&lt;&gt;0),AND($C$26:$H$26="",COUNTA($Q$26:$AB$26)&lt;&gt;0),AND($C$27:$H$27="",COUNTA($Q$27:$AB$27)&lt;&gt;0),AND($C$28:$H$28="",COUNTA($Q$28:$AB$28)&lt;&gt;0),AND($C$29:$H$29="",COUNTA($Q$29:$AB$29)&lt;&gt;0)),"○",""))</f>
        <v/>
      </c>
      <c r="CI24" s="6" t="str">
        <f>IF(CH24&lt;&gt;"","［保険料が入力されていない加入者がいます］","")</f>
        <v/>
      </c>
      <c r="CJ24" s="6"/>
    </row>
    <row r="25" spans="1:88" x14ac:dyDescent="0.45">
      <c r="A25" s="17">
        <v>6</v>
      </c>
      <c r="B25" s="67"/>
      <c r="C25" s="16"/>
      <c r="D25" s="15"/>
      <c r="E25" s="25"/>
      <c r="F25" s="16"/>
      <c r="G25" s="15"/>
      <c r="H25" s="25"/>
      <c r="I25" s="59"/>
      <c r="J25" s="59"/>
      <c r="K25" s="63"/>
      <c r="L25" s="1">
        <f t="shared" si="28"/>
        <v>0</v>
      </c>
      <c r="M25" s="1">
        <f t="shared" si="28"/>
        <v>0</v>
      </c>
      <c r="N25" s="1">
        <f t="shared" si="1"/>
        <v>0</v>
      </c>
      <c r="O25">
        <f t="shared" si="14"/>
        <v>0</v>
      </c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69"/>
      <c r="AC25" s="6">
        <f t="shared" si="15"/>
        <v>0</v>
      </c>
      <c r="AD25" s="6">
        <f t="shared" si="29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  <c r="AI25">
        <f t="shared" si="20"/>
        <v>0</v>
      </c>
      <c r="AJ25" s="3"/>
      <c r="AK25" s="8">
        <f t="shared" si="3"/>
        <v>0</v>
      </c>
      <c r="AL25" s="8">
        <f t="shared" si="4"/>
        <v>0</v>
      </c>
      <c r="AM25" s="8">
        <f t="shared" si="4"/>
        <v>0</v>
      </c>
      <c r="AO25" s="8">
        <f t="shared" si="5"/>
        <v>0</v>
      </c>
      <c r="AP25" s="8">
        <f t="shared" si="6"/>
        <v>0</v>
      </c>
      <c r="AQ25" s="8">
        <f t="shared" si="7"/>
        <v>0</v>
      </c>
      <c r="AS25" s="32" t="b">
        <f t="shared" si="8"/>
        <v>0</v>
      </c>
      <c r="AT25" s="32" t="b">
        <f t="shared" si="8"/>
        <v>0</v>
      </c>
      <c r="AU25" s="32" t="b">
        <f t="shared" si="8"/>
        <v>0</v>
      </c>
      <c r="AV25" s="32" t="b">
        <f t="shared" si="8"/>
        <v>0</v>
      </c>
      <c r="AW25" s="32" t="b">
        <f t="shared" si="8"/>
        <v>0</v>
      </c>
      <c r="AX25" s="32" t="b">
        <f t="shared" si="8"/>
        <v>0</v>
      </c>
      <c r="AY25" s="32" t="b">
        <f t="shared" si="8"/>
        <v>0</v>
      </c>
      <c r="AZ25" s="32" t="b">
        <f t="shared" si="8"/>
        <v>0</v>
      </c>
      <c r="BA25" s="32" t="b">
        <f t="shared" si="8"/>
        <v>0</v>
      </c>
      <c r="BB25" s="32" t="b">
        <f t="shared" si="8"/>
        <v>0</v>
      </c>
      <c r="BC25" s="32" t="b">
        <f t="shared" si="8"/>
        <v>0</v>
      </c>
      <c r="BD25" s="32" t="b">
        <f t="shared" si="8"/>
        <v>0</v>
      </c>
      <c r="BE25" s="33">
        <f t="shared" si="9"/>
        <v>0</v>
      </c>
      <c r="BG25" s="8">
        <f t="shared" si="10"/>
        <v>0</v>
      </c>
      <c r="BH25" s="10">
        <f t="shared" si="11"/>
        <v>0</v>
      </c>
      <c r="BI25" s="10">
        <f t="shared" si="12"/>
        <v>0</v>
      </c>
      <c r="BK25" s="8">
        <f t="shared" si="13"/>
        <v>0</v>
      </c>
      <c r="BL25" s="10">
        <f t="shared" si="13"/>
        <v>0</v>
      </c>
      <c r="BM25" s="10">
        <f t="shared" si="13"/>
        <v>0</v>
      </c>
      <c r="BO25" s="8">
        <f t="shared" si="21"/>
        <v>0</v>
      </c>
      <c r="BP25" s="8">
        <f t="shared" si="21"/>
        <v>0</v>
      </c>
      <c r="BQ25" s="8">
        <f t="shared" si="21"/>
        <v>0</v>
      </c>
      <c r="BR25" s="8">
        <f t="shared" si="22"/>
        <v>0</v>
      </c>
      <c r="BT25" s="8">
        <f t="shared" si="23"/>
        <v>0</v>
      </c>
      <c r="BU25" s="8">
        <f t="shared" si="24"/>
        <v>0</v>
      </c>
      <c r="BV25" s="8">
        <f t="shared" si="24"/>
        <v>0</v>
      </c>
      <c r="BW25" s="58"/>
      <c r="BX25" s="12">
        <f t="shared" si="25"/>
        <v>0</v>
      </c>
      <c r="BY25" s="8">
        <f t="shared" si="25"/>
        <v>0</v>
      </c>
      <c r="BZ25" s="13">
        <f t="shared" si="26"/>
        <v>0</v>
      </c>
      <c r="CA25" s="76">
        <f t="shared" si="27"/>
        <v>0</v>
      </c>
      <c r="CC25" s="6" t="s">
        <v>42</v>
      </c>
      <c r="CD25" s="121" t="s">
        <v>83</v>
      </c>
      <c r="CE25" s="122"/>
      <c r="CF25" s="122"/>
      <c r="CG25" s="123"/>
      <c r="CH25" s="6" t="str">
        <f>IF(CJ25="○","",IF(COUNTIF($CA$20:$CA$29,"&gt;0")=1,"○",""))</f>
        <v/>
      </c>
      <c r="CI25" s="6" t="str">
        <f>IF(CH25&lt;&gt;"","［保険料が1人にしか賦課されていません］","")</f>
        <v/>
      </c>
      <c r="CJ25" s="6"/>
    </row>
    <row r="26" spans="1:88" x14ac:dyDescent="0.45">
      <c r="A26" s="17">
        <v>7</v>
      </c>
      <c r="B26" s="67"/>
      <c r="C26" s="16"/>
      <c r="D26" s="15"/>
      <c r="E26" s="25"/>
      <c r="F26" s="16"/>
      <c r="G26" s="15"/>
      <c r="H26" s="25"/>
      <c r="I26" s="59"/>
      <c r="J26" s="59"/>
      <c r="K26" s="63"/>
      <c r="L26" s="1">
        <f t="shared" si="28"/>
        <v>0</v>
      </c>
      <c r="M26" s="1">
        <f t="shared" si="28"/>
        <v>0</v>
      </c>
      <c r="N26" s="1">
        <f t="shared" si="1"/>
        <v>0</v>
      </c>
      <c r="O26">
        <f t="shared" si="14"/>
        <v>0</v>
      </c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69"/>
      <c r="AC26" s="6">
        <f t="shared" si="15"/>
        <v>0</v>
      </c>
      <c r="AD26" s="6">
        <f t="shared" si="29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  <c r="AI26">
        <f t="shared" si="20"/>
        <v>0</v>
      </c>
      <c r="AJ26" s="3"/>
      <c r="AK26" s="8">
        <f t="shared" si="3"/>
        <v>0</v>
      </c>
      <c r="AL26" s="8">
        <f t="shared" si="4"/>
        <v>0</v>
      </c>
      <c r="AM26" s="8">
        <f t="shared" si="4"/>
        <v>0</v>
      </c>
      <c r="AO26" s="8">
        <f t="shared" si="5"/>
        <v>0</v>
      </c>
      <c r="AP26" s="8">
        <f t="shared" si="6"/>
        <v>0</v>
      </c>
      <c r="AQ26" s="8">
        <f t="shared" si="7"/>
        <v>0</v>
      </c>
      <c r="AS26" s="32" t="b">
        <f t="shared" si="8"/>
        <v>0</v>
      </c>
      <c r="AT26" s="32" t="b">
        <f t="shared" si="8"/>
        <v>0</v>
      </c>
      <c r="AU26" s="32" t="b">
        <f t="shared" si="8"/>
        <v>0</v>
      </c>
      <c r="AV26" s="32" t="b">
        <f t="shared" si="8"/>
        <v>0</v>
      </c>
      <c r="AW26" s="32" t="b">
        <f t="shared" si="8"/>
        <v>0</v>
      </c>
      <c r="AX26" s="32" t="b">
        <f t="shared" si="8"/>
        <v>0</v>
      </c>
      <c r="AY26" s="32" t="b">
        <f t="shared" si="8"/>
        <v>0</v>
      </c>
      <c r="AZ26" s="32" t="b">
        <f t="shared" si="8"/>
        <v>0</v>
      </c>
      <c r="BA26" s="32" t="b">
        <f t="shared" si="8"/>
        <v>0</v>
      </c>
      <c r="BB26" s="32" t="b">
        <f t="shared" si="8"/>
        <v>0</v>
      </c>
      <c r="BC26" s="32" t="b">
        <f t="shared" si="8"/>
        <v>0</v>
      </c>
      <c r="BD26" s="32" t="b">
        <f t="shared" si="8"/>
        <v>0</v>
      </c>
      <c r="BE26" s="33">
        <f t="shared" si="9"/>
        <v>0</v>
      </c>
      <c r="BG26" s="8">
        <f t="shared" si="10"/>
        <v>0</v>
      </c>
      <c r="BH26" s="10">
        <f t="shared" si="11"/>
        <v>0</v>
      </c>
      <c r="BI26" s="10">
        <f t="shared" si="12"/>
        <v>0</v>
      </c>
      <c r="BK26" s="8">
        <f t="shared" si="13"/>
        <v>0</v>
      </c>
      <c r="BL26" s="10">
        <f t="shared" si="13"/>
        <v>0</v>
      </c>
      <c r="BM26" s="10">
        <f t="shared" si="13"/>
        <v>0</v>
      </c>
      <c r="BO26" s="8">
        <f t="shared" si="21"/>
        <v>0</v>
      </c>
      <c r="BP26" s="8">
        <f t="shared" si="21"/>
        <v>0</v>
      </c>
      <c r="BQ26" s="8">
        <f t="shared" si="21"/>
        <v>0</v>
      </c>
      <c r="BR26" s="8">
        <f t="shared" si="22"/>
        <v>0</v>
      </c>
      <c r="BT26" s="8">
        <f t="shared" si="23"/>
        <v>0</v>
      </c>
      <c r="BU26" s="8">
        <f t="shared" si="24"/>
        <v>0</v>
      </c>
      <c r="BV26" s="8">
        <f t="shared" si="24"/>
        <v>0</v>
      </c>
      <c r="BW26" s="58"/>
      <c r="BX26" s="12">
        <f t="shared" si="25"/>
        <v>0</v>
      </c>
      <c r="BY26" s="8">
        <f t="shared" si="25"/>
        <v>0</v>
      </c>
      <c r="BZ26" s="13">
        <f t="shared" si="26"/>
        <v>0</v>
      </c>
      <c r="CA26" s="76">
        <f t="shared" si="27"/>
        <v>0</v>
      </c>
      <c r="CC26" s="6" t="s">
        <v>43</v>
      </c>
      <c r="CD26" s="121" t="s">
        <v>52</v>
      </c>
      <c r="CE26" s="122"/>
      <c r="CF26" s="122"/>
      <c r="CG26" s="123"/>
      <c r="CH26" s="6" t="str">
        <f>IF(CJ26="○","",IF(OR(AND($E$20&gt;0,$H$20=0),AND($E$21&gt;0,$H$21=0),AND($E$22&gt;0,$H$22=0),AND($E$23&gt;0,$H$23=0),AND($E$24&gt;0,$H$24=0),AND($E$25&gt;0,$H$25=0),AND($E$26&gt;0,$H$26=0),AND($E$27&gt;0,$H$27=0),AND($E$28&gt;0,$H$28=0),AND($E$29&gt;0,$H$29=0)),"○",""))</f>
        <v/>
      </c>
      <c r="CI26" s="6" t="str">
        <f>IF(CH26&lt;&gt;"","［所得割額または均等割額の介護分に誤りがあります］","")</f>
        <v/>
      </c>
      <c r="CJ26" s="6"/>
    </row>
    <row r="27" spans="1:88" x14ac:dyDescent="0.45">
      <c r="A27" s="17">
        <v>8</v>
      </c>
      <c r="B27" s="67"/>
      <c r="C27" s="16"/>
      <c r="D27" s="15"/>
      <c r="E27" s="25"/>
      <c r="F27" s="16"/>
      <c r="G27" s="15"/>
      <c r="H27" s="25"/>
      <c r="I27" s="59"/>
      <c r="J27" s="59"/>
      <c r="K27" s="63"/>
      <c r="L27" s="1">
        <f t="shared" si="28"/>
        <v>0</v>
      </c>
      <c r="M27" s="1">
        <f t="shared" si="28"/>
        <v>0</v>
      </c>
      <c r="N27" s="1">
        <f t="shared" si="1"/>
        <v>0</v>
      </c>
      <c r="O27">
        <f t="shared" si="14"/>
        <v>0</v>
      </c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69"/>
      <c r="AC27" s="6">
        <f t="shared" si="15"/>
        <v>0</v>
      </c>
      <c r="AD27" s="6">
        <f t="shared" si="29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  <c r="AI27">
        <f t="shared" si="20"/>
        <v>0</v>
      </c>
      <c r="AJ27" s="3"/>
      <c r="AK27" s="8">
        <f t="shared" si="3"/>
        <v>0</v>
      </c>
      <c r="AL27" s="8">
        <f t="shared" si="4"/>
        <v>0</v>
      </c>
      <c r="AM27" s="8">
        <f t="shared" si="4"/>
        <v>0</v>
      </c>
      <c r="AO27" s="8">
        <f t="shared" si="5"/>
        <v>0</v>
      </c>
      <c r="AP27" s="8">
        <f t="shared" si="6"/>
        <v>0</v>
      </c>
      <c r="AQ27" s="8">
        <f t="shared" si="7"/>
        <v>0</v>
      </c>
      <c r="AS27" s="32" t="b">
        <f t="shared" si="8"/>
        <v>0</v>
      </c>
      <c r="AT27" s="32" t="b">
        <f t="shared" si="8"/>
        <v>0</v>
      </c>
      <c r="AU27" s="32" t="b">
        <f t="shared" si="8"/>
        <v>0</v>
      </c>
      <c r="AV27" s="32" t="b">
        <f t="shared" si="8"/>
        <v>0</v>
      </c>
      <c r="AW27" s="32" t="b">
        <f t="shared" si="8"/>
        <v>0</v>
      </c>
      <c r="AX27" s="32" t="b">
        <f t="shared" si="8"/>
        <v>0</v>
      </c>
      <c r="AY27" s="32" t="b">
        <f t="shared" si="8"/>
        <v>0</v>
      </c>
      <c r="AZ27" s="32" t="b">
        <f t="shared" si="8"/>
        <v>0</v>
      </c>
      <c r="BA27" s="32" t="b">
        <f t="shared" si="8"/>
        <v>0</v>
      </c>
      <c r="BB27" s="32" t="b">
        <f t="shared" si="8"/>
        <v>0</v>
      </c>
      <c r="BC27" s="32" t="b">
        <f t="shared" si="8"/>
        <v>0</v>
      </c>
      <c r="BD27" s="32" t="b">
        <f t="shared" si="8"/>
        <v>0</v>
      </c>
      <c r="BE27" s="33">
        <f t="shared" si="9"/>
        <v>0</v>
      </c>
      <c r="BG27" s="8">
        <f t="shared" si="10"/>
        <v>0</v>
      </c>
      <c r="BH27" s="10">
        <f t="shared" si="11"/>
        <v>0</v>
      </c>
      <c r="BI27" s="10">
        <f t="shared" si="12"/>
        <v>0</v>
      </c>
      <c r="BK27" s="8">
        <f t="shared" si="13"/>
        <v>0</v>
      </c>
      <c r="BL27" s="10">
        <f t="shared" si="13"/>
        <v>0</v>
      </c>
      <c r="BM27" s="10">
        <f t="shared" si="13"/>
        <v>0</v>
      </c>
      <c r="BO27" s="8">
        <f t="shared" si="21"/>
        <v>0</v>
      </c>
      <c r="BP27" s="8">
        <f t="shared" si="21"/>
        <v>0</v>
      </c>
      <c r="BQ27" s="8">
        <f t="shared" si="21"/>
        <v>0</v>
      </c>
      <c r="BR27" s="8">
        <f t="shared" si="22"/>
        <v>0</v>
      </c>
      <c r="BT27" s="8">
        <f t="shared" si="23"/>
        <v>0</v>
      </c>
      <c r="BU27" s="8">
        <f t="shared" si="24"/>
        <v>0</v>
      </c>
      <c r="BV27" s="8">
        <f t="shared" si="24"/>
        <v>0</v>
      </c>
      <c r="BW27" s="58"/>
      <c r="BX27" s="12">
        <f t="shared" si="25"/>
        <v>0</v>
      </c>
      <c r="BY27" s="8">
        <f t="shared" si="25"/>
        <v>0</v>
      </c>
      <c r="BZ27" s="13">
        <f t="shared" si="26"/>
        <v>0</v>
      </c>
      <c r="CA27" s="76">
        <f t="shared" si="27"/>
        <v>0</v>
      </c>
      <c r="CC27" s="6" t="s">
        <v>47</v>
      </c>
      <c r="CD27" s="121" t="s">
        <v>56</v>
      </c>
      <c r="CE27" s="122"/>
      <c r="CF27" s="122"/>
      <c r="CG27" s="123"/>
      <c r="CH27" s="6" t="str">
        <f>IF(CJ27="○","",IF(OR(AND($H$20&gt;0,SUM($AI$20,$AG$20)=0),AND($H$21&gt;0,SUM($AI$21,$AG$21)=0),AND($H$22&gt;0,SUM($AI$22,$AG$22)=0),AND($H$23&gt;0,SUM($AI$23,$AG$23)=0),AND($H$24&gt;0,SUM($AI$24,$AG$24)=0),AND($H$25&gt;0,SUM($AI$25,$AG$25)=0),AND($H$26&gt;0,SUM($AI$26,$AG$26)=0),AND($H$27&gt;0,SUM($AI$27,$AG$27)=0),AND($H$28&gt;0,SUM($AI$28,$AG$28)=0),AND($H$29&gt;0,SUM($AI$29,$AG$29)=0)),"○",""))</f>
        <v/>
      </c>
      <c r="CI27" s="6" t="str">
        <f>IF(CH27&lt;&gt;"","［均等割額(介護分)と加入月数(個人別)の内容(◆)が一致しません］","")</f>
        <v/>
      </c>
      <c r="CJ27" s="6"/>
    </row>
    <row r="28" spans="1:88" x14ac:dyDescent="0.45">
      <c r="A28" s="17">
        <v>9</v>
      </c>
      <c r="B28" s="67"/>
      <c r="C28" s="16"/>
      <c r="D28" s="15"/>
      <c r="E28" s="25"/>
      <c r="F28" s="16"/>
      <c r="G28" s="15"/>
      <c r="H28" s="25"/>
      <c r="I28" s="59"/>
      <c r="J28" s="59"/>
      <c r="K28" s="63"/>
      <c r="L28" s="1">
        <f t="shared" si="28"/>
        <v>0</v>
      </c>
      <c r="M28" s="1">
        <f t="shared" si="28"/>
        <v>0</v>
      </c>
      <c r="N28" s="1">
        <f t="shared" si="1"/>
        <v>0</v>
      </c>
      <c r="O28">
        <f t="shared" si="14"/>
        <v>0</v>
      </c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69"/>
      <c r="AC28" s="6">
        <f t="shared" si="15"/>
        <v>0</v>
      </c>
      <c r="AD28" s="6">
        <f t="shared" si="29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  <c r="AI28">
        <f t="shared" si="20"/>
        <v>0</v>
      </c>
      <c r="AJ28" s="3"/>
      <c r="AK28" s="8">
        <f t="shared" si="3"/>
        <v>0</v>
      </c>
      <c r="AL28" s="8">
        <f t="shared" si="4"/>
        <v>0</v>
      </c>
      <c r="AM28" s="8">
        <f t="shared" si="4"/>
        <v>0</v>
      </c>
      <c r="AO28" s="8">
        <f t="shared" si="5"/>
        <v>0</v>
      </c>
      <c r="AP28" s="8">
        <f t="shared" si="6"/>
        <v>0</v>
      </c>
      <c r="AQ28" s="8">
        <f t="shared" si="7"/>
        <v>0</v>
      </c>
      <c r="AS28" s="32" t="b">
        <f t="shared" si="8"/>
        <v>0</v>
      </c>
      <c r="AT28" s="32" t="b">
        <f t="shared" si="8"/>
        <v>0</v>
      </c>
      <c r="AU28" s="32" t="b">
        <f t="shared" si="8"/>
        <v>0</v>
      </c>
      <c r="AV28" s="32" t="b">
        <f t="shared" si="8"/>
        <v>0</v>
      </c>
      <c r="AW28" s="32" t="b">
        <f t="shared" si="8"/>
        <v>0</v>
      </c>
      <c r="AX28" s="32" t="b">
        <f t="shared" si="8"/>
        <v>0</v>
      </c>
      <c r="AY28" s="32" t="b">
        <f t="shared" si="8"/>
        <v>0</v>
      </c>
      <c r="AZ28" s="32" t="b">
        <f t="shared" si="8"/>
        <v>0</v>
      </c>
      <c r="BA28" s="32" t="b">
        <f t="shared" si="8"/>
        <v>0</v>
      </c>
      <c r="BB28" s="32" t="b">
        <f t="shared" si="8"/>
        <v>0</v>
      </c>
      <c r="BC28" s="32" t="b">
        <f t="shared" si="8"/>
        <v>0</v>
      </c>
      <c r="BD28" s="32" t="b">
        <f t="shared" si="8"/>
        <v>0</v>
      </c>
      <c r="BE28" s="33">
        <f t="shared" si="9"/>
        <v>0</v>
      </c>
      <c r="BG28" s="8">
        <f t="shared" si="10"/>
        <v>0</v>
      </c>
      <c r="BH28" s="10">
        <f t="shared" si="11"/>
        <v>0</v>
      </c>
      <c r="BI28" s="10">
        <f t="shared" si="12"/>
        <v>0</v>
      </c>
      <c r="BK28" s="8">
        <f t="shared" si="13"/>
        <v>0</v>
      </c>
      <c r="BL28" s="10">
        <f t="shared" si="13"/>
        <v>0</v>
      </c>
      <c r="BM28" s="10">
        <f t="shared" si="13"/>
        <v>0</v>
      </c>
      <c r="BO28" s="8">
        <f t="shared" si="21"/>
        <v>0</v>
      </c>
      <c r="BP28" s="8">
        <f t="shared" si="21"/>
        <v>0</v>
      </c>
      <c r="BQ28" s="8">
        <f t="shared" si="21"/>
        <v>0</v>
      </c>
      <c r="BR28" s="8">
        <f t="shared" si="22"/>
        <v>0</v>
      </c>
      <c r="BT28" s="8">
        <f t="shared" si="23"/>
        <v>0</v>
      </c>
      <c r="BU28" s="8">
        <f t="shared" si="24"/>
        <v>0</v>
      </c>
      <c r="BV28" s="8">
        <f t="shared" si="24"/>
        <v>0</v>
      </c>
      <c r="BW28" s="58"/>
      <c r="BX28" s="12">
        <f t="shared" si="25"/>
        <v>0</v>
      </c>
      <c r="BY28" s="8">
        <f t="shared" si="25"/>
        <v>0</v>
      </c>
      <c r="BZ28" s="13">
        <f t="shared" si="26"/>
        <v>0</v>
      </c>
      <c r="CA28" s="76">
        <f t="shared" si="27"/>
        <v>0</v>
      </c>
      <c r="CC28" s="6" t="s">
        <v>53</v>
      </c>
      <c r="CD28" s="121" t="s">
        <v>45</v>
      </c>
      <c r="CE28" s="122"/>
      <c r="CF28" s="122"/>
      <c r="CG28" s="123"/>
      <c r="CH28" s="6" t="str">
        <f>IF(CJ28="○","",IF(AND(SUM($H$20:$H$29)=0,COUNTIF($Q$20:$AB$29,OR("◆","◆産"))&gt;0),"○",""))</f>
        <v/>
      </c>
      <c r="CI28" s="6" t="str">
        <f>IF(CH28&lt;&gt;"","［加入月数(個人別)に介護分の該当者(◆)が入力されていますが、保険料(均等割額)に介護分が入力されていません］","")</f>
        <v/>
      </c>
      <c r="CJ28" s="6"/>
    </row>
    <row r="29" spans="1:88" ht="18.600000000000001" thickBot="1" x14ac:dyDescent="0.5">
      <c r="A29" s="17">
        <v>10</v>
      </c>
      <c r="B29" s="67"/>
      <c r="C29" s="29"/>
      <c r="D29" s="26"/>
      <c r="E29" s="27"/>
      <c r="F29" s="29"/>
      <c r="G29" s="26"/>
      <c r="H29" s="27"/>
      <c r="I29" s="64"/>
      <c r="J29" s="65"/>
      <c r="K29" s="66"/>
      <c r="L29" s="1">
        <f t="shared" si="28"/>
        <v>0</v>
      </c>
      <c r="M29" s="1">
        <f t="shared" si="28"/>
        <v>0</v>
      </c>
      <c r="N29" s="1">
        <f t="shared" si="1"/>
        <v>0</v>
      </c>
      <c r="O29">
        <f t="shared" si="14"/>
        <v>0</v>
      </c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70"/>
      <c r="AC29" s="6">
        <f t="shared" si="15"/>
        <v>0</v>
      </c>
      <c r="AD29" s="6">
        <f t="shared" si="29"/>
        <v>0</v>
      </c>
      <c r="AE29">
        <f t="shared" si="16"/>
        <v>0</v>
      </c>
      <c r="AF29">
        <f t="shared" si="17"/>
        <v>0</v>
      </c>
      <c r="AG29">
        <f t="shared" si="18"/>
        <v>0</v>
      </c>
      <c r="AH29">
        <f t="shared" si="19"/>
        <v>0</v>
      </c>
      <c r="AI29">
        <f t="shared" si="20"/>
        <v>0</v>
      </c>
      <c r="AJ29" s="3"/>
      <c r="AK29" s="8">
        <f t="shared" si="3"/>
        <v>0</v>
      </c>
      <c r="AL29" s="8">
        <f t="shared" si="4"/>
        <v>0</v>
      </c>
      <c r="AM29" s="8">
        <f t="shared" si="4"/>
        <v>0</v>
      </c>
      <c r="AO29" s="8">
        <f t="shared" si="5"/>
        <v>0</v>
      </c>
      <c r="AP29" s="8">
        <f t="shared" si="6"/>
        <v>0</v>
      </c>
      <c r="AQ29" s="8">
        <f t="shared" si="7"/>
        <v>0</v>
      </c>
      <c r="AS29" s="32" t="b">
        <f t="shared" si="8"/>
        <v>0</v>
      </c>
      <c r="AT29" s="32" t="b">
        <f t="shared" si="8"/>
        <v>0</v>
      </c>
      <c r="AU29" s="32" t="b">
        <f t="shared" si="8"/>
        <v>0</v>
      </c>
      <c r="AV29" s="32" t="b">
        <f t="shared" si="8"/>
        <v>0</v>
      </c>
      <c r="AW29" s="32" t="b">
        <f t="shared" si="8"/>
        <v>0</v>
      </c>
      <c r="AX29" s="32" t="b">
        <f t="shared" si="8"/>
        <v>0</v>
      </c>
      <c r="AY29" s="32" t="b">
        <f t="shared" si="8"/>
        <v>0</v>
      </c>
      <c r="AZ29" s="32" t="b">
        <f t="shared" si="8"/>
        <v>0</v>
      </c>
      <c r="BA29" s="32" t="b">
        <f t="shared" si="8"/>
        <v>0</v>
      </c>
      <c r="BB29" s="32" t="b">
        <f t="shared" si="8"/>
        <v>0</v>
      </c>
      <c r="BC29" s="32" t="b">
        <f t="shared" si="8"/>
        <v>0</v>
      </c>
      <c r="BD29" s="32" t="b">
        <f t="shared" si="8"/>
        <v>0</v>
      </c>
      <c r="BE29" s="33">
        <f t="shared" si="9"/>
        <v>0</v>
      </c>
      <c r="BG29" s="8">
        <f t="shared" si="10"/>
        <v>0</v>
      </c>
      <c r="BH29" s="10">
        <f t="shared" si="11"/>
        <v>0</v>
      </c>
      <c r="BI29" s="10">
        <f t="shared" si="12"/>
        <v>0</v>
      </c>
      <c r="BK29" s="8">
        <f t="shared" si="13"/>
        <v>0</v>
      </c>
      <c r="BL29" s="10">
        <f t="shared" si="13"/>
        <v>0</v>
      </c>
      <c r="BM29" s="10">
        <f t="shared" si="13"/>
        <v>0</v>
      </c>
      <c r="BO29" s="8">
        <f t="shared" si="21"/>
        <v>0</v>
      </c>
      <c r="BP29" s="8">
        <f t="shared" si="21"/>
        <v>0</v>
      </c>
      <c r="BQ29" s="8">
        <f t="shared" si="21"/>
        <v>0</v>
      </c>
      <c r="BR29" s="8">
        <f t="shared" si="22"/>
        <v>0</v>
      </c>
      <c r="BT29" s="8">
        <f t="shared" si="23"/>
        <v>0</v>
      </c>
      <c r="BU29" s="8">
        <f t="shared" si="24"/>
        <v>0</v>
      </c>
      <c r="BV29" s="8">
        <f t="shared" si="24"/>
        <v>0</v>
      </c>
      <c r="BW29" s="58"/>
      <c r="BX29" s="77">
        <f t="shared" si="25"/>
        <v>0</v>
      </c>
      <c r="BY29" s="78">
        <f t="shared" si="25"/>
        <v>0</v>
      </c>
      <c r="BZ29" s="79">
        <f t="shared" si="26"/>
        <v>0</v>
      </c>
      <c r="CA29" s="80">
        <f t="shared" si="27"/>
        <v>0</v>
      </c>
      <c r="CC29" s="6" t="s">
        <v>80</v>
      </c>
      <c r="CD29" s="121" t="s">
        <v>39</v>
      </c>
      <c r="CE29" s="122"/>
      <c r="CF29" s="122"/>
      <c r="CG29" s="123"/>
      <c r="CH29" s="6" t="str">
        <f>IF(CJ29="○","",IF(COUNTIF($BX$20:$CA$29,"&lt;0")&gt;0,"○",""))</f>
        <v/>
      </c>
      <c r="CI29" s="6" t="str">
        <f>IF(CH29&lt;&gt;"","［入力した内容に誤りがあるか､未入力の箇所があります］","")</f>
        <v/>
      </c>
      <c r="CJ29" s="6"/>
    </row>
    <row r="30" spans="1:88" ht="19.2" customHeight="1" thickTop="1" thickBot="1" x14ac:dyDescent="0.5">
      <c r="C30" s="137" t="s">
        <v>104</v>
      </c>
      <c r="D30" s="137"/>
      <c r="E30" s="137"/>
      <c r="F30" s="137"/>
      <c r="G30" s="137"/>
      <c r="H30" s="137"/>
      <c r="I30" s="137"/>
      <c r="J30" s="137"/>
      <c r="K30" s="137"/>
      <c r="L30" s="2"/>
      <c r="M30" s="2"/>
      <c r="N30" s="2"/>
      <c r="O30">
        <f>COUNTIF($O$20:$O$29,"&gt;0")</f>
        <v>5</v>
      </c>
      <c r="Q30" s="139" t="s">
        <v>108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E30" s="34">
        <f>COUNTIF(AE$20:AE$29,"&gt;0")</f>
        <v>5</v>
      </c>
      <c r="AF30" s="34">
        <f t="shared" ref="AF30:AI30" si="30">COUNTIF(AF$20:AF$29,"&gt;0")</f>
        <v>3</v>
      </c>
      <c r="AG30" s="34">
        <f t="shared" si="30"/>
        <v>2</v>
      </c>
      <c r="AH30" s="34">
        <f t="shared" si="30"/>
        <v>0</v>
      </c>
      <c r="AI30" s="34">
        <f t="shared" si="30"/>
        <v>0</v>
      </c>
      <c r="AK30" s="2"/>
      <c r="AL30" s="2"/>
      <c r="AM30" s="2"/>
      <c r="AO30" s="2"/>
      <c r="AP30" s="2"/>
      <c r="AQ30" s="2"/>
      <c r="AS30" s="37">
        <f>SUM(AS20:AS29)</f>
        <v>562.5</v>
      </c>
      <c r="AT30" s="37">
        <f t="shared" ref="AT30:BD30" si="31">SUM(AT20:AT29)</f>
        <v>562.5</v>
      </c>
      <c r="AU30" s="37">
        <f t="shared" si="31"/>
        <v>562.5</v>
      </c>
      <c r="AV30" s="37">
        <f t="shared" si="31"/>
        <v>562.5</v>
      </c>
      <c r="AW30" s="37">
        <f t="shared" si="31"/>
        <v>562.5</v>
      </c>
      <c r="AX30" s="37">
        <f t="shared" si="31"/>
        <v>562.5</v>
      </c>
      <c r="AY30" s="37">
        <f t="shared" si="31"/>
        <v>562.5</v>
      </c>
      <c r="AZ30" s="37">
        <f t="shared" si="31"/>
        <v>562.5</v>
      </c>
      <c r="BA30" s="37">
        <f t="shared" si="31"/>
        <v>562.5</v>
      </c>
      <c r="BB30" s="37">
        <f t="shared" si="31"/>
        <v>562.5</v>
      </c>
      <c r="BC30" s="37">
        <f t="shared" si="31"/>
        <v>562.5</v>
      </c>
      <c r="BD30" s="37">
        <f t="shared" si="31"/>
        <v>562.5</v>
      </c>
      <c r="BG30" s="2"/>
      <c r="BH30" s="2"/>
      <c r="BI30" s="2"/>
      <c r="BJ30" s="5" t="s">
        <v>5</v>
      </c>
      <c r="BK30" s="10">
        <f>SUM(BK20:BK29)</f>
        <v>78600</v>
      </c>
      <c r="BL30" s="10">
        <f t="shared" ref="BL30:BM30" si="32">SUM(BL20:BL29)</f>
        <v>42000</v>
      </c>
      <c r="BM30" s="10">
        <f t="shared" si="32"/>
        <v>19100</v>
      </c>
      <c r="BN30" s="5" t="s">
        <v>5</v>
      </c>
      <c r="BO30" s="10">
        <f>SUM(BO20:BO29)</f>
        <v>78600</v>
      </c>
      <c r="BP30" s="10">
        <f t="shared" ref="BP30:BQ30" si="33">SUM(BP20:BP29)</f>
        <v>42000</v>
      </c>
      <c r="BQ30" s="10">
        <f t="shared" si="33"/>
        <v>19100</v>
      </c>
      <c r="BR30" s="8">
        <f t="shared" si="22"/>
        <v>139700</v>
      </c>
      <c r="BS30" s="5" t="s">
        <v>5</v>
      </c>
      <c r="BT30" s="10">
        <f>SUM(BT20:BT29)</f>
        <v>78798</v>
      </c>
      <c r="BU30" s="10">
        <f t="shared" ref="BU30:BV30" si="34">SUM(BU20:BU29)</f>
        <v>42000</v>
      </c>
      <c r="BV30" s="10">
        <f t="shared" si="34"/>
        <v>19100</v>
      </c>
      <c r="BW30" s="5" t="s">
        <v>5</v>
      </c>
      <c r="BX30" s="81">
        <f>SUM(BX20:BX29)</f>
        <v>78800</v>
      </c>
      <c r="BY30" s="82">
        <f t="shared" ref="BY30:BZ30" si="35">SUM(BY20:BY29)</f>
        <v>42000</v>
      </c>
      <c r="BZ30" s="83">
        <f t="shared" si="35"/>
        <v>19100</v>
      </c>
      <c r="CA30" s="92">
        <f>SUM(BX30:BZ30)</f>
        <v>139900</v>
      </c>
      <c r="CC30" s="6" t="s">
        <v>82</v>
      </c>
      <c r="CD30" s="121" t="s">
        <v>100</v>
      </c>
      <c r="CE30" s="122"/>
      <c r="CF30" s="122"/>
      <c r="CG30" s="123"/>
      <c r="CH30" s="6" t="str">
        <f>IF(CJ29="○","",IF(OR(AND(J20&lt;&gt;"",K20&lt;&gt;""),AND(J21&lt;&gt;"",K21&lt;&gt;""),AND(J22&lt;&gt;"",K22&lt;&gt;""),AND(J23&lt;&gt;"",K23&lt;&gt;""),AND(J24&lt;&gt;"",K24&lt;&gt;""),AND(J25&lt;&gt;"",K25&lt;&gt;""),AND(J26&lt;&gt;"",K26&lt;&gt;""),AND(J27&lt;&gt;"",K27&lt;&gt;""),AND(J28&lt;&gt;"",K28&lt;&gt;""),AND(J29&lt;&gt;"",K29&lt;&gt;"")),"○",""))</f>
        <v/>
      </c>
      <c r="CI30" s="6" t="str">
        <f>IF(CH30&lt;&gt;"","［減額･軽減(震災1/2)と免除(震災)がどちらも入力されている人がいます］","")</f>
        <v/>
      </c>
      <c r="CJ30" s="6"/>
    </row>
    <row r="31" spans="1:88" x14ac:dyDescent="0.45">
      <c r="C31" s="138"/>
      <c r="D31" s="138"/>
      <c r="E31" s="138"/>
      <c r="F31" s="138"/>
      <c r="G31" s="138"/>
      <c r="H31" s="138"/>
      <c r="I31" s="138"/>
      <c r="J31" s="138"/>
      <c r="K31" s="138"/>
      <c r="L31" s="2"/>
      <c r="M31" s="2"/>
      <c r="N31" s="2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E31" s="34"/>
      <c r="AF31" s="34"/>
      <c r="AG31" s="34"/>
      <c r="AH31" s="34"/>
      <c r="AI31" s="34"/>
      <c r="AK31" s="2"/>
      <c r="AL31" s="2"/>
      <c r="AM31" s="2"/>
      <c r="AO31" s="2"/>
      <c r="AP31" s="2"/>
      <c r="AQ31" s="2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G31" s="2"/>
      <c r="BH31" s="2"/>
      <c r="BI31" s="2"/>
      <c r="BJ31" s="5"/>
      <c r="BK31" s="2"/>
      <c r="BL31" s="2"/>
      <c r="BM31" s="2"/>
      <c r="BN31" s="5"/>
      <c r="BO31" s="2"/>
      <c r="BP31" s="2"/>
      <c r="BQ31" s="2"/>
      <c r="BR31" s="2"/>
      <c r="BS31" s="5"/>
      <c r="BT31" s="94" t="s">
        <v>92</v>
      </c>
      <c r="BU31" s="2"/>
      <c r="BV31" s="2"/>
      <c r="BW31" s="5"/>
      <c r="BX31" s="2"/>
      <c r="BY31" s="2"/>
      <c r="BZ31" s="2"/>
      <c r="CC31" s="6" t="s">
        <v>101</v>
      </c>
      <c r="CD31" s="121" t="s">
        <v>102</v>
      </c>
      <c r="CE31" s="122"/>
      <c r="CF31" s="122"/>
      <c r="CG31" s="123"/>
      <c r="CH31" s="6" t="str">
        <f>IF(CJ30="○","",IF(OR(AND(OR(E20&gt;0,H20&lt;&gt;""),I20&lt;&gt;""),AND(OR(E21&gt;0,H21&lt;&gt;""),I21&lt;&gt;""),AND(OR(E22&gt;0,H22&lt;&gt;""),I22&lt;&gt;""),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),"○",""))</f>
        <v/>
      </c>
      <c r="CI31" s="6" t="str">
        <f>IF(CH31&lt;&gt;"","［保険料(介護)と未就学児軽減がどちらも入力されている人がいます］","")</f>
        <v/>
      </c>
      <c r="CJ31" s="6"/>
    </row>
    <row r="32" spans="1:88" x14ac:dyDescent="0.45">
      <c r="C32" s="138"/>
      <c r="D32" s="138"/>
      <c r="E32" s="138"/>
      <c r="F32" s="138"/>
      <c r="G32" s="138"/>
      <c r="H32" s="138"/>
      <c r="I32" s="138"/>
      <c r="J32" s="138"/>
      <c r="K32" s="138"/>
      <c r="L32" s="2"/>
      <c r="M32" s="2"/>
      <c r="N32" s="2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E32" s="34"/>
      <c r="AF32" s="34"/>
      <c r="AG32" s="34"/>
      <c r="AH32" s="34"/>
      <c r="AI32" s="34"/>
      <c r="AK32" s="2"/>
      <c r="AL32" s="2"/>
      <c r="AM32" s="2"/>
      <c r="AO32" s="2"/>
      <c r="AP32" s="2"/>
      <c r="AQ32" s="2"/>
      <c r="BG32" s="2"/>
      <c r="BH32" s="2"/>
      <c r="BI32" s="2"/>
      <c r="BJ32" s="5"/>
      <c r="BK32" s="2"/>
      <c r="BL32" s="2"/>
      <c r="BM32" s="2"/>
      <c r="BN32" s="5"/>
      <c r="BO32" s="2"/>
      <c r="BP32" s="2"/>
      <c r="BQ32" s="2"/>
      <c r="BR32" s="2"/>
      <c r="BS32" s="5"/>
      <c r="BT32" s="2"/>
      <c r="BU32" s="2"/>
      <c r="BV32" s="2"/>
      <c r="BW32" s="5"/>
      <c r="BX32" s="2"/>
      <c r="BY32" s="2"/>
      <c r="BZ32" s="2"/>
    </row>
    <row r="33" spans="3:88" x14ac:dyDescent="0.45">
      <c r="C33" s="138"/>
      <c r="D33" s="138"/>
      <c r="E33" s="138"/>
      <c r="F33" s="138"/>
      <c r="G33" s="138"/>
      <c r="H33" s="138"/>
      <c r="I33" s="138"/>
      <c r="J33" s="138"/>
      <c r="K33" s="138"/>
      <c r="L33" s="2"/>
      <c r="M33" s="2"/>
      <c r="N33" s="2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BK33" s="4" t="str">
        <f>IF(BK30=$C$9,"一致","不一致")</f>
        <v>不一致</v>
      </c>
      <c r="BL33" s="4" t="str">
        <f>IF(BL30=$D$9,"一致","不一致")</f>
        <v>一致</v>
      </c>
      <c r="BM33" s="4" t="str">
        <f>IF(BM30=$E$9,"一致","不一致")</f>
        <v>一致</v>
      </c>
      <c r="BO33" s="4" t="str">
        <f>IF(BO30=$C$9,"一致","不一致")</f>
        <v>不一致</v>
      </c>
      <c r="BP33" s="4" t="str">
        <f>IF(BP30=$D$9,"一致","不一致")</f>
        <v>一致</v>
      </c>
      <c r="BQ33" s="4" t="str">
        <f>IF(BQ30=$E$9,"一致","不一致")</f>
        <v>一致</v>
      </c>
      <c r="BR33" s="4"/>
      <c r="BT33" s="4" t="str">
        <f>IF(BT30=$C$9,"一致","不一致")</f>
        <v>不一致</v>
      </c>
      <c r="BU33" s="4" t="str">
        <f>IF(BU30=$D$9,"一致","不一致")</f>
        <v>一致</v>
      </c>
      <c r="BV33" s="4" t="str">
        <f>IF(BV30=$E$9,"一致","不一致")</f>
        <v>一致</v>
      </c>
      <c r="BX33" s="14"/>
      <c r="BY33" s="14"/>
      <c r="BZ33" s="14"/>
      <c r="CA33" s="5"/>
    </row>
    <row r="34" spans="3:88" x14ac:dyDescent="0.45">
      <c r="C34" s="138"/>
      <c r="D34" s="138"/>
      <c r="E34" s="138"/>
      <c r="F34" s="138"/>
      <c r="G34" s="138"/>
      <c r="H34" s="138"/>
      <c r="I34" s="138"/>
      <c r="J34" s="138"/>
      <c r="K34" s="138"/>
      <c r="L34" s="2"/>
      <c r="M34" s="2"/>
      <c r="N34" s="2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BK34" s="4"/>
      <c r="BL34" s="4"/>
      <c r="BM34" s="4"/>
      <c r="BO34" s="4"/>
      <c r="BP34" s="4"/>
      <c r="BQ34" s="4"/>
      <c r="BR34" s="4"/>
      <c r="BT34" s="4"/>
      <c r="BU34" s="4"/>
      <c r="BV34" s="4"/>
      <c r="BX34" s="14"/>
      <c r="BY34" s="14"/>
      <c r="BZ34" s="14"/>
      <c r="CA34" s="5"/>
    </row>
    <row r="35" spans="3:88" x14ac:dyDescent="0.45">
      <c r="C35" s="138"/>
      <c r="D35" s="138"/>
      <c r="E35" s="138"/>
      <c r="F35" s="138"/>
      <c r="G35" s="138"/>
      <c r="H35" s="138"/>
      <c r="I35" s="138"/>
      <c r="J35" s="138"/>
      <c r="K35" s="138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BK35" s="4"/>
      <c r="BL35" s="4"/>
      <c r="BM35" s="4"/>
      <c r="BO35" s="4"/>
      <c r="BP35" s="4"/>
      <c r="BQ35" s="4"/>
      <c r="BR35" s="4"/>
      <c r="BT35" s="4"/>
      <c r="BU35" s="4"/>
      <c r="BV35" s="4"/>
      <c r="BX35" s="14"/>
      <c r="BY35" s="14"/>
      <c r="BZ35" s="14"/>
      <c r="CA35" s="5"/>
    </row>
    <row r="36" spans="3:88" s="3" customFormat="1" x14ac:dyDescent="0.45">
      <c r="C36" s="138"/>
      <c r="D36" s="138"/>
      <c r="E36" s="138"/>
      <c r="F36" s="138"/>
      <c r="G36" s="138"/>
      <c r="H36" s="138"/>
      <c r="I36" s="138"/>
      <c r="J36" s="138"/>
      <c r="K36" s="138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BT36" s="93" t="s">
        <v>85</v>
      </c>
      <c r="CB36"/>
      <c r="CC36"/>
      <c r="CD36"/>
      <c r="CE36"/>
      <c r="CF36"/>
      <c r="CG36"/>
      <c r="CH36"/>
      <c r="CI36"/>
      <c r="CJ36"/>
    </row>
    <row r="37" spans="3:88" x14ac:dyDescent="0.45">
      <c r="C37" s="138"/>
      <c r="D37" s="138"/>
      <c r="E37" s="138"/>
      <c r="F37" s="138"/>
      <c r="G37" s="138"/>
      <c r="H37" s="138"/>
      <c r="I37" s="138"/>
      <c r="J37" s="138"/>
      <c r="K37" s="138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BT37" s="4" t="str">
        <f>IF(BX$30=C$9,"一致","不一致")</f>
        <v>一致</v>
      </c>
      <c r="BU37" s="4" t="str">
        <f>IF(BY$30=D$9,"一致","不一致")</f>
        <v>一致</v>
      </c>
      <c r="BV37" s="4" t="str">
        <f>IF(BZ$30=E$9,"一致","不一致")</f>
        <v>一致</v>
      </c>
      <c r="CG37" s="3"/>
      <c r="CH37" s="3"/>
      <c r="CI37" s="3"/>
      <c r="CJ37" s="3" t="s">
        <v>99</v>
      </c>
    </row>
    <row r="38" spans="3:88" x14ac:dyDescent="0.45">
      <c r="C38" s="108"/>
      <c r="D38" s="108"/>
      <c r="E38" s="108"/>
      <c r="F38" s="108"/>
      <c r="G38" s="108"/>
      <c r="H38" s="108"/>
      <c r="I38" s="108"/>
      <c r="J38" s="108"/>
      <c r="K38" s="108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3:88" x14ac:dyDescent="0.45">
      <c r="CB39" s="3"/>
      <c r="CF39" s="3"/>
    </row>
    <row r="40" spans="3:88" x14ac:dyDescent="0.45">
      <c r="CC40" s="3"/>
      <c r="CD40" s="3"/>
      <c r="CE40" s="3"/>
    </row>
  </sheetData>
  <sheetProtection algorithmName="SHA-512" hashValue="R1GowLVxo1qhqW8mIMj3C5K2813vy7ftF4ck7QYi7A9w6WRkY1+n4fiqFGOnbCUV2CQZo4MeYLV3F+Xr3MLdUw==" saltValue="rXxCEAO3l39zV2jCBs/0Bg==" spinCount="100000" sheet="1" objects="1" scenarios="1" selectLockedCells="1"/>
  <mergeCells count="32">
    <mergeCell ref="C30:K37"/>
    <mergeCell ref="Q30:AB37"/>
    <mergeCell ref="CD30:CG30"/>
    <mergeCell ref="CD31:CG31"/>
    <mergeCell ref="CD24:CG24"/>
    <mergeCell ref="CD25:CG25"/>
    <mergeCell ref="CD26:CG26"/>
    <mergeCell ref="CD27:CG27"/>
    <mergeCell ref="CD28:CG28"/>
    <mergeCell ref="CD29:CG29"/>
    <mergeCell ref="CD18:CG18"/>
    <mergeCell ref="CD19:CG19"/>
    <mergeCell ref="CD20:CG20"/>
    <mergeCell ref="CD21:CG21"/>
    <mergeCell ref="CD22:CG22"/>
    <mergeCell ref="CD23:CG23"/>
    <mergeCell ref="W16:CA16"/>
    <mergeCell ref="A18:B18"/>
    <mergeCell ref="C18:E18"/>
    <mergeCell ref="F18:H18"/>
    <mergeCell ref="I18:J18"/>
    <mergeCell ref="Q18:AB18"/>
    <mergeCell ref="AC18:AD18"/>
    <mergeCell ref="BX18:CA18"/>
    <mergeCell ref="A8:B8"/>
    <mergeCell ref="W8:CA8"/>
    <mergeCell ref="CE8:CG8"/>
    <mergeCell ref="A9:B9"/>
    <mergeCell ref="W9:CA15"/>
    <mergeCell ref="A11:B11"/>
    <mergeCell ref="A13:B13"/>
    <mergeCell ref="A14:B14"/>
  </mergeCells>
  <phoneticPr fontId="2"/>
  <conditionalFormatting sqref="CA20:CA29">
    <cfRule type="cellIs" dxfId="3" priority="1" operator="greaterThan">
      <formula>0</formula>
    </cfRule>
  </conditionalFormatting>
  <conditionalFormatting sqref="CC19:CI31">
    <cfRule type="expression" dxfId="2" priority="2">
      <formula>$CJ19="○"</formula>
    </cfRule>
  </conditionalFormatting>
  <dataValidations count="9">
    <dataValidation type="list" imeMode="halfAlpha" allowBlank="1" showInputMessage="1" showErrorMessage="1" sqref="H20:H29" xr:uid="{C75DE4BF-EA44-4110-B2CF-76F9ACC1439D}">
      <formula1>$CG$9</formula1>
    </dataValidation>
    <dataValidation type="list" allowBlank="1" showInputMessage="1" showErrorMessage="1" sqref="G20:G29" xr:uid="{5BD2E978-A688-491F-85AE-353EF3C3A968}">
      <formula1>$CF$9</formula1>
    </dataValidation>
    <dataValidation type="list" allowBlank="1" showInputMessage="1" showErrorMessage="1" sqref="F20:F29" xr:uid="{0B0F1BE6-BEDD-417A-9AC2-6929961330D5}">
      <formula1>$CE$9</formula1>
    </dataValidation>
    <dataValidation type="list" allowBlank="1" showInputMessage="1" showErrorMessage="1" sqref="A8:B8" xr:uid="{E6366793-5192-4DA9-8C4A-ED914B72D118}">
      <formula1>$CC$10:$CC$14</formula1>
    </dataValidation>
    <dataValidation type="list" imeMode="halfAlpha" allowBlank="1" showInputMessage="1" showErrorMessage="1" sqref="I20:K29" xr:uid="{31D8C070-96B5-4320-97E4-7049038DB308}">
      <formula1>"○"</formula1>
    </dataValidation>
    <dataValidation type="list" showInputMessage="1" showErrorMessage="1" sqref="Q20:AB29" xr:uid="{27B80762-01C6-4D5B-BF83-6EDD0CE429B0}">
      <formula1>"○,◆,産,◆産"</formula1>
    </dataValidation>
    <dataValidation type="whole" imeMode="halfAlpha" allowBlank="1" showInputMessage="1" showErrorMessage="1" sqref="C20:E29 C9:E9" xr:uid="{95BBD303-EC73-4311-AE85-FCA9C34D8774}">
      <formula1>0</formula1>
      <formula2>999999</formula2>
    </dataValidation>
    <dataValidation type="whole" allowBlank="1" showInputMessage="1" showErrorMessage="1" sqref="G14" xr:uid="{6D659DAA-0F3A-4161-8B3C-40C409FFBDE7}">
      <formula1>0</formula1>
      <formula2>999999</formula2>
    </dataValidation>
    <dataValidation type="list" imeMode="halfAlpha" allowBlank="1" showInputMessage="1" showErrorMessage="1" sqref="C11" xr:uid="{17360287-4C93-44DB-B5F4-E92EB88DB3FB}">
      <formula1>",2,5,7"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7" orientation="landscape" cellComments="asDisplayed" r:id="rId1"/>
  <headerFooter>
    <oddHeader>&amp;C&amp;"-,太字"&amp;18国民健康保険料　賦課内訳計算シート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5AA3-244C-4764-B8A9-46FA4F63BD40}">
  <sheetPr>
    <pageSetUpPr fitToPage="1"/>
  </sheetPr>
  <dimension ref="A1:CJ40"/>
  <sheetViews>
    <sheetView showGridLines="0" showRuler="0" zoomScaleNormal="100" zoomScalePageLayoutView="75" workbookViewId="0">
      <selection activeCell="B20" sqref="B20"/>
    </sheetView>
  </sheetViews>
  <sheetFormatPr defaultRowHeight="18" x14ac:dyDescent="0.45"/>
  <cols>
    <col min="1" max="1" width="4.09765625" customWidth="1"/>
    <col min="2" max="2" width="10.3984375" bestFit="1" customWidth="1"/>
    <col min="6" max="8" width="7.59765625" customWidth="1"/>
    <col min="9" max="11" width="7.69921875" customWidth="1"/>
    <col min="12" max="13" width="8.796875" hidden="1" customWidth="1"/>
    <col min="14" max="14" width="8.69921875" hidden="1" customWidth="1"/>
    <col min="15" max="15" width="3.59765625" hidden="1" customWidth="1"/>
    <col min="16" max="16" width="3.69921875" customWidth="1"/>
    <col min="17" max="28" width="4.796875" customWidth="1"/>
    <col min="29" max="29" width="8.796875" hidden="1" customWidth="1"/>
    <col min="30" max="31" width="4.69921875" hidden="1" customWidth="1"/>
    <col min="32" max="35" width="3.69921875" hidden="1" customWidth="1"/>
    <col min="36" max="36" width="3.8984375" hidden="1" customWidth="1"/>
    <col min="37" max="39" width="8.796875" hidden="1" customWidth="1"/>
    <col min="40" max="40" width="3.59765625" hidden="1" customWidth="1"/>
    <col min="41" max="43" width="8.796875" hidden="1" customWidth="1"/>
    <col min="44" max="55" width="4.69921875" hidden="1" customWidth="1"/>
    <col min="56" max="56" width="4.59765625" hidden="1" customWidth="1"/>
    <col min="57" max="57" width="7.5" hidden="1" customWidth="1"/>
    <col min="58" max="58" width="3.59765625" hidden="1" customWidth="1"/>
    <col min="59" max="61" width="8.796875" hidden="1" customWidth="1"/>
    <col min="62" max="62" width="3.69921875" hidden="1" customWidth="1"/>
    <col min="63" max="64" width="8.796875" hidden="1" customWidth="1"/>
    <col min="65" max="65" width="8.59765625" hidden="1" customWidth="1"/>
    <col min="66" max="66" width="3.3984375" hidden="1" customWidth="1"/>
    <col min="67" max="70" width="8.796875" hidden="1" customWidth="1"/>
    <col min="71" max="71" width="3.296875" hidden="1" customWidth="1"/>
    <col min="72" max="74" width="8.796875" hidden="1" customWidth="1"/>
    <col min="75" max="75" width="3.69921875" customWidth="1"/>
    <col min="78" max="78" width="8.796875" customWidth="1"/>
    <col min="79" max="79" width="8.69921875" customWidth="1"/>
    <col min="80" max="80" width="4.296875" hidden="1" customWidth="1"/>
    <col min="81" max="81" width="5.3984375" hidden="1" customWidth="1"/>
    <col min="82" max="85" width="7.69921875" hidden="1" customWidth="1"/>
    <col min="86" max="86" width="5.59765625" hidden="1" customWidth="1"/>
    <col min="87" max="87" width="30.796875" hidden="1" customWidth="1"/>
    <col min="88" max="88" width="8.796875" hidden="1" customWidth="1"/>
  </cols>
  <sheetData>
    <row r="1" spans="1:85" ht="25.8" customHeight="1" x14ac:dyDescent="0.45">
      <c r="A1" s="54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7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50"/>
    </row>
    <row r="2" spans="1:85" x14ac:dyDescent="0.45">
      <c r="A2" s="51" t="s">
        <v>65</v>
      </c>
      <c r="B2" t="s">
        <v>94</v>
      </c>
      <c r="CA2" s="45"/>
    </row>
    <row r="3" spans="1:85" x14ac:dyDescent="0.45">
      <c r="A3" s="51"/>
      <c r="B3" t="s">
        <v>95</v>
      </c>
      <c r="CA3" s="45"/>
    </row>
    <row r="4" spans="1:85" x14ac:dyDescent="0.45">
      <c r="A4" s="51" t="s">
        <v>65</v>
      </c>
      <c r="B4" t="s">
        <v>66</v>
      </c>
      <c r="CA4" s="45"/>
    </row>
    <row r="5" spans="1:85" x14ac:dyDescent="0.45">
      <c r="A5" s="52" t="s">
        <v>65</v>
      </c>
      <c r="B5" s="53" t="s">
        <v>93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46"/>
    </row>
    <row r="8" spans="1:85" ht="18.600000000000001" thickBot="1" x14ac:dyDescent="0.5">
      <c r="A8" s="110" t="s">
        <v>103</v>
      </c>
      <c r="B8" s="111"/>
      <c r="C8" s="30" t="s">
        <v>7</v>
      </c>
      <c r="D8" s="30" t="s">
        <v>13</v>
      </c>
      <c r="E8" s="30" t="s">
        <v>14</v>
      </c>
      <c r="W8" s="112" t="s">
        <v>114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D8" s="11" t="s">
        <v>8</v>
      </c>
      <c r="CE8" s="113" t="s">
        <v>69</v>
      </c>
      <c r="CF8" s="113"/>
      <c r="CG8" s="113"/>
    </row>
    <row r="9" spans="1:85" ht="19.05" customHeight="1" thickTop="1" thickBot="1" x14ac:dyDescent="0.5">
      <c r="A9" s="114" t="s">
        <v>67</v>
      </c>
      <c r="B9" s="115"/>
      <c r="C9" s="19">
        <v>10000</v>
      </c>
      <c r="D9" s="22">
        <v>4900</v>
      </c>
      <c r="E9" s="21">
        <v>0</v>
      </c>
      <c r="F9" s="31" t="s">
        <v>105</v>
      </c>
      <c r="W9" s="141" t="s">
        <v>119</v>
      </c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C9" s="55" t="str">
        <f>A8</f>
        <v>R7</v>
      </c>
      <c r="CD9" s="71">
        <f>IF(VLOOKUP($CC$9,$CC$10:$CD$15,2,TRUE)=0,"",VLOOKUP($CC$9,CC10:$CD$15,2,TRUE))</f>
        <v>13500</v>
      </c>
      <c r="CE9" s="71">
        <f>IF(VLOOKUP($CC$9,$CC$10:$CG$15,3,TRUE)=0,"",VLOOKUP($CC$9,$CC$10:$CG$15,3,TRUE))</f>
        <v>24400</v>
      </c>
      <c r="CF9" s="71">
        <f>IF(VLOOKUP($CC$9,$CC$10:$CG$15,4,TRUE)=0,"",VLOOKUP($CC$9,$CC$10:$CG$15,4,TRUE))</f>
        <v>15400</v>
      </c>
      <c r="CG9" s="75">
        <f>IF(VLOOKUP($CC$9,$CC$10:$CG$15,5,TRUE)=0,"",VLOOKUP($CC$9,$CC$10:$CG$15,5,TRUE))</f>
        <v>15600</v>
      </c>
    </row>
    <row r="10" spans="1:85" ht="19.2" customHeight="1" thickTop="1" thickBot="1" x14ac:dyDescent="0.5">
      <c r="A10" s="36"/>
      <c r="B10" s="36"/>
      <c r="C10" s="1"/>
      <c r="D10" s="1"/>
      <c r="E10" s="1"/>
      <c r="H10" s="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C10" s="49" t="s">
        <v>60</v>
      </c>
      <c r="CD10" s="73">
        <v>12500</v>
      </c>
      <c r="CE10" s="73">
        <v>21700</v>
      </c>
      <c r="CF10" s="73">
        <v>12500</v>
      </c>
      <c r="CG10" s="73">
        <v>15500</v>
      </c>
    </row>
    <row r="11" spans="1:85" ht="19.2" customHeight="1" thickTop="1" thickBot="1" x14ac:dyDescent="0.5">
      <c r="A11" s="116" t="s">
        <v>49</v>
      </c>
      <c r="B11" s="116"/>
      <c r="C11" s="20">
        <v>7</v>
      </c>
      <c r="D11" s="44" t="s">
        <v>50</v>
      </c>
      <c r="E11" s="31" t="s">
        <v>106</v>
      </c>
      <c r="H11" s="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C11" s="48" t="s">
        <v>51</v>
      </c>
      <c r="CD11" s="74">
        <v>12800</v>
      </c>
      <c r="CE11" s="72">
        <v>22500</v>
      </c>
      <c r="CF11" s="72">
        <v>14300</v>
      </c>
      <c r="CG11" s="72">
        <v>15500</v>
      </c>
    </row>
    <row r="12" spans="1:85" ht="18.600000000000001" customHeight="1" thickTop="1" x14ac:dyDescent="0.45">
      <c r="C12" s="1"/>
      <c r="D12" s="1"/>
      <c r="E12" s="1"/>
      <c r="H12" s="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C12" s="48" t="s">
        <v>61</v>
      </c>
      <c r="CD12" s="72">
        <v>13500</v>
      </c>
      <c r="CE12" s="72">
        <v>24400</v>
      </c>
      <c r="CF12" s="72">
        <v>15400</v>
      </c>
      <c r="CG12" s="72">
        <v>15600</v>
      </c>
    </row>
    <row r="13" spans="1:85" ht="18" customHeight="1" thickBot="1" x14ac:dyDescent="0.5">
      <c r="A13" s="117"/>
      <c r="B13" s="118"/>
      <c r="C13" s="7" t="s">
        <v>2</v>
      </c>
      <c r="D13" s="7" t="s">
        <v>3</v>
      </c>
      <c r="E13" s="7" t="s">
        <v>4</v>
      </c>
      <c r="G13" s="109" t="s">
        <v>96</v>
      </c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C13" s="48" t="s">
        <v>62</v>
      </c>
      <c r="CD13" s="6"/>
      <c r="CE13" s="6"/>
      <c r="CF13" s="6"/>
      <c r="CG13" s="6"/>
    </row>
    <row r="14" spans="1:85" ht="18" customHeight="1" thickTop="1" thickBot="1" x14ac:dyDescent="0.5">
      <c r="A14" s="119" t="s">
        <v>8</v>
      </c>
      <c r="B14" s="120"/>
      <c r="C14" s="105">
        <f>IF($C$11="",$CD$9,$CD$9*(10-$C$11)/10)</f>
        <v>4050</v>
      </c>
      <c r="D14" s="106">
        <v>0</v>
      </c>
      <c r="E14" s="106">
        <v>0</v>
      </c>
      <c r="F14" s="56"/>
      <c r="G14" s="20"/>
      <c r="H14" s="1" t="s">
        <v>97</v>
      </c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C14" s="48" t="s">
        <v>63</v>
      </c>
      <c r="CD14" s="6"/>
      <c r="CE14" s="6"/>
      <c r="CF14" s="6"/>
      <c r="CG14" s="6"/>
    </row>
    <row r="15" spans="1:85" ht="18" customHeight="1" thickTop="1" x14ac:dyDescent="0.45">
      <c r="F15" s="56"/>
      <c r="Q15" s="3"/>
      <c r="R15" s="35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C15" s="48" t="s">
        <v>70</v>
      </c>
      <c r="CD15" s="6"/>
      <c r="CE15" s="6"/>
      <c r="CF15" s="6"/>
      <c r="CG15" s="6"/>
    </row>
    <row r="16" spans="1:85" x14ac:dyDescent="0.45">
      <c r="M16" s="3"/>
      <c r="N16" s="3"/>
      <c r="O16" s="35"/>
      <c r="W16" s="124" t="s">
        <v>84</v>
      </c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1:88" ht="18.600000000000001" thickBot="1" x14ac:dyDescent="0.5">
      <c r="M17" s="3"/>
      <c r="N17" s="3"/>
      <c r="O17" s="35"/>
      <c r="W17" s="104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</row>
    <row r="18" spans="1:88" ht="18.600000000000001" thickBot="1" x14ac:dyDescent="0.5">
      <c r="A18" s="126" t="s">
        <v>68</v>
      </c>
      <c r="B18" s="127"/>
      <c r="C18" s="128" t="s">
        <v>0</v>
      </c>
      <c r="D18" s="129"/>
      <c r="E18" s="130"/>
      <c r="F18" s="128" t="s">
        <v>1</v>
      </c>
      <c r="G18" s="129"/>
      <c r="H18" s="130"/>
      <c r="I18" s="128" t="s">
        <v>98</v>
      </c>
      <c r="J18" s="130"/>
      <c r="K18" s="102" t="s">
        <v>77</v>
      </c>
      <c r="L18" t="s">
        <v>9</v>
      </c>
      <c r="Q18" s="131" t="s">
        <v>107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19" t="s">
        <v>27</v>
      </c>
      <c r="AD18" s="120"/>
      <c r="AJ18" s="3"/>
      <c r="AK18" s="17" t="s">
        <v>86</v>
      </c>
      <c r="AL18" s="100"/>
      <c r="AM18" s="101"/>
      <c r="AO18" s="17" t="s">
        <v>87</v>
      </c>
      <c r="AP18" s="100"/>
      <c r="AQ18" s="101"/>
      <c r="AS18" t="s">
        <v>28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G18" s="96" t="s">
        <v>88</v>
      </c>
      <c r="BH18" s="36"/>
      <c r="BI18" s="50"/>
      <c r="BK18" s="96" t="s">
        <v>89</v>
      </c>
      <c r="BL18" s="36"/>
      <c r="BM18" s="50"/>
      <c r="BO18" s="97" t="s">
        <v>90</v>
      </c>
      <c r="BP18" s="98"/>
      <c r="BQ18" s="98"/>
      <c r="BR18" s="99"/>
      <c r="BT18" s="95" t="s">
        <v>91</v>
      </c>
      <c r="BU18" s="95"/>
      <c r="BV18" s="95"/>
      <c r="BX18" s="133" t="s">
        <v>11</v>
      </c>
      <c r="BY18" s="134"/>
      <c r="BZ18" s="134"/>
      <c r="CA18" s="135"/>
      <c r="CC18" s="47" t="s">
        <v>31</v>
      </c>
      <c r="CD18" s="119" t="s">
        <v>32</v>
      </c>
      <c r="CE18" s="136"/>
      <c r="CF18" s="136"/>
      <c r="CG18" s="120"/>
      <c r="CH18" s="6" t="s">
        <v>46</v>
      </c>
      <c r="CI18" s="6" t="s">
        <v>33</v>
      </c>
      <c r="CJ18" s="6" t="s">
        <v>81</v>
      </c>
    </row>
    <row r="19" spans="1:88" s="3" customFormat="1" ht="18.600000000000001" thickBot="1" x14ac:dyDescent="0.5">
      <c r="A19" s="7" t="s">
        <v>29</v>
      </c>
      <c r="B19" s="52" t="s">
        <v>30</v>
      </c>
      <c r="C19" s="18" t="s">
        <v>2</v>
      </c>
      <c r="D19" s="11" t="s">
        <v>3</v>
      </c>
      <c r="E19" s="11" t="s">
        <v>4</v>
      </c>
      <c r="F19" s="11" t="s">
        <v>2</v>
      </c>
      <c r="G19" s="11" t="s">
        <v>3</v>
      </c>
      <c r="H19" s="11" t="s">
        <v>4</v>
      </c>
      <c r="I19" s="61" t="s">
        <v>71</v>
      </c>
      <c r="J19" s="61" t="s">
        <v>78</v>
      </c>
      <c r="K19" s="18" t="s">
        <v>79</v>
      </c>
      <c r="L19" s="3" t="s">
        <v>2</v>
      </c>
      <c r="M19" s="3" t="s">
        <v>10</v>
      </c>
      <c r="N19" s="3" t="s">
        <v>4</v>
      </c>
      <c r="Q19" s="18" t="s">
        <v>26</v>
      </c>
      <c r="R19" s="18" t="s">
        <v>18</v>
      </c>
      <c r="S19" s="18" t="s">
        <v>19</v>
      </c>
      <c r="T19" s="18" t="s">
        <v>20</v>
      </c>
      <c r="U19" s="18" t="s">
        <v>21</v>
      </c>
      <c r="V19" s="18" t="s">
        <v>22</v>
      </c>
      <c r="W19" s="18" t="s">
        <v>23</v>
      </c>
      <c r="X19" s="18" t="s">
        <v>24</v>
      </c>
      <c r="Y19" s="18" t="s">
        <v>25</v>
      </c>
      <c r="Z19" s="18" t="s">
        <v>15</v>
      </c>
      <c r="AA19" s="18" t="s">
        <v>16</v>
      </c>
      <c r="AB19" s="18" t="s">
        <v>17</v>
      </c>
      <c r="AC19" s="9" t="s">
        <v>6</v>
      </c>
      <c r="AD19" s="7" t="s">
        <v>4</v>
      </c>
      <c r="AE19" s="3" t="s">
        <v>55</v>
      </c>
      <c r="AF19" s="3" t="s">
        <v>72</v>
      </c>
      <c r="AG19" s="3" t="s">
        <v>54</v>
      </c>
      <c r="AH19" s="3" t="s">
        <v>73</v>
      </c>
      <c r="AI19" s="3" t="s">
        <v>74</v>
      </c>
      <c r="AK19" s="7" t="s">
        <v>2</v>
      </c>
      <c r="AL19" s="7" t="s">
        <v>3</v>
      </c>
      <c r="AM19" s="7" t="s">
        <v>4</v>
      </c>
      <c r="AO19" s="7" t="s">
        <v>2</v>
      </c>
      <c r="AP19" s="7" t="s">
        <v>3</v>
      </c>
      <c r="AQ19" s="7" t="s">
        <v>4</v>
      </c>
      <c r="AS19" s="7" t="s">
        <v>26</v>
      </c>
      <c r="AT19" s="7" t="s">
        <v>76</v>
      </c>
      <c r="AU19" s="7" t="s">
        <v>75</v>
      </c>
      <c r="AV19" s="7" t="s">
        <v>20</v>
      </c>
      <c r="AW19" s="7" t="s">
        <v>21</v>
      </c>
      <c r="AX19" s="7" t="s">
        <v>22</v>
      </c>
      <c r="AY19" s="7" t="s">
        <v>23</v>
      </c>
      <c r="AZ19" s="7" t="s">
        <v>24</v>
      </c>
      <c r="BA19" s="7" t="s">
        <v>25</v>
      </c>
      <c r="BB19" s="7" t="s">
        <v>15</v>
      </c>
      <c r="BC19" s="7" t="s">
        <v>16</v>
      </c>
      <c r="BD19" s="7" t="s">
        <v>17</v>
      </c>
      <c r="BE19" s="7" t="s">
        <v>8</v>
      </c>
      <c r="BG19" s="7" t="s">
        <v>2</v>
      </c>
      <c r="BH19" s="7" t="s">
        <v>3</v>
      </c>
      <c r="BI19" s="7" t="s">
        <v>4</v>
      </c>
      <c r="BK19" s="7" t="s">
        <v>2</v>
      </c>
      <c r="BL19" s="7" t="s">
        <v>3</v>
      </c>
      <c r="BM19" s="7" t="s">
        <v>4</v>
      </c>
      <c r="BO19" s="7" t="s">
        <v>2</v>
      </c>
      <c r="BP19" s="7" t="s">
        <v>3</v>
      </c>
      <c r="BQ19" s="7" t="s">
        <v>4</v>
      </c>
      <c r="BR19" s="7" t="s">
        <v>5</v>
      </c>
      <c r="BT19" s="7" t="s">
        <v>2</v>
      </c>
      <c r="BU19" s="7" t="s">
        <v>3</v>
      </c>
      <c r="BV19" s="7" t="s">
        <v>4</v>
      </c>
      <c r="BX19" s="88" t="s">
        <v>2</v>
      </c>
      <c r="BY19" s="89" t="s">
        <v>3</v>
      </c>
      <c r="BZ19" s="90" t="s">
        <v>4</v>
      </c>
      <c r="CA19" s="91" t="s">
        <v>12</v>
      </c>
      <c r="CC19" s="6" t="s">
        <v>36</v>
      </c>
      <c r="CD19" s="121" t="s">
        <v>35</v>
      </c>
      <c r="CE19" s="122"/>
      <c r="CF19" s="122"/>
      <c r="CG19" s="123"/>
      <c r="CH19" s="6" t="str">
        <f>IF(CJ19="×","",IF(OR($C$9="",$D$9=""),"○",""))</f>
        <v/>
      </c>
      <c r="CI19" s="6" t="str">
        <f>IF(CH19&lt;&gt;"","［決定保険料が入力されていません］","")</f>
        <v/>
      </c>
      <c r="CJ19" s="7"/>
    </row>
    <row r="20" spans="1:88" ht="18.600000000000001" thickTop="1" x14ac:dyDescent="0.45">
      <c r="A20" s="17">
        <v>1</v>
      </c>
      <c r="B20" s="67" t="s">
        <v>109</v>
      </c>
      <c r="C20" s="28">
        <v>0</v>
      </c>
      <c r="D20" s="23">
        <v>0</v>
      </c>
      <c r="E20" s="24">
        <v>0</v>
      </c>
      <c r="F20" s="28">
        <v>24400</v>
      </c>
      <c r="G20" s="23">
        <v>15400</v>
      </c>
      <c r="H20" s="24"/>
      <c r="I20" s="60"/>
      <c r="J20" s="60"/>
      <c r="K20" s="62"/>
      <c r="L20" s="1">
        <f t="shared" ref="L20:M21" si="0">SUM(C20,IF($C$11="",F20*IF($I20&lt;&gt;"",0.5,1),F20*IF($I20&lt;&gt;"",0.5,1)*(10-$C$11)/10))*IF($J20&lt;&gt;"",0.5,1)</f>
        <v>7320</v>
      </c>
      <c r="M20" s="1">
        <f t="shared" si="0"/>
        <v>4620</v>
      </c>
      <c r="N20" s="1">
        <f t="shared" ref="N20:N29" si="1">SUM(E20,IF($C$11="",H20,H20*(10-$C$11)/10))</f>
        <v>0</v>
      </c>
      <c r="O20">
        <f>COUNTIF($C20:$H20,"&gt;0")</f>
        <v>2</v>
      </c>
      <c r="Q20" s="38" t="s">
        <v>113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68"/>
      <c r="AC20" s="6">
        <f>COUNTA($Q20:$AB20)</f>
        <v>1</v>
      </c>
      <c r="AD20" s="6">
        <f t="shared" ref="AD20:AD21" si="2">SUM(AG20,AI20)</f>
        <v>0</v>
      </c>
      <c r="AE20">
        <f>COUNTA(Q20:AB20)</f>
        <v>1</v>
      </c>
      <c r="AF20">
        <f>COUNTIF($Q20:$AB20,$AF$19)</f>
        <v>1</v>
      </c>
      <c r="AG20">
        <f>COUNTIF($Q20:$AB20,$AG$19)</f>
        <v>0</v>
      </c>
      <c r="AH20">
        <f>COUNTIF($Q20:$AB20,$AH$19)</f>
        <v>0</v>
      </c>
      <c r="AI20">
        <f>COUNTIF($Q20:$AB20,$AI$19)</f>
        <v>0</v>
      </c>
      <c r="AJ20" s="3"/>
      <c r="AK20" s="8">
        <f t="shared" ref="AK20:AK29" si="3">L20/12*AC20</f>
        <v>610</v>
      </c>
      <c r="AL20" s="8">
        <f t="shared" ref="AL20:AM29" si="4">M20/12*AC20</f>
        <v>385</v>
      </c>
      <c r="AM20" s="8">
        <f t="shared" si="4"/>
        <v>0</v>
      </c>
      <c r="AO20" s="8">
        <f t="shared" ref="AO20:AO29" si="5">IF(SUM($AH20:$AI20)&gt;0,$L20/12*($AC20-SUM($AH20:$AI20)),$AK20)</f>
        <v>610</v>
      </c>
      <c r="AP20" s="8">
        <f t="shared" ref="AP20:AP29" si="6">IF(SUM($AH20:$AI20)&gt;0,$M20/12*($AC20-SUM($AH20:$AI20)),$AL20)</f>
        <v>385</v>
      </c>
      <c r="AQ20" s="8">
        <f t="shared" ref="AQ20:AQ29" si="7">IF(SUM($AH20:$AI20)&gt;0,$N20/12*($AD20-SUM($AH20:$AI20)),$AM20)</f>
        <v>0</v>
      </c>
      <c r="AS20" s="32">
        <f t="shared" ref="AS20:BD29" si="8">IF(Q20&lt;&gt;"",$C$14/COUNTA(Q$20:Q$29)/12)</f>
        <v>168.75</v>
      </c>
      <c r="AT20" s="32" t="b">
        <f t="shared" si="8"/>
        <v>0</v>
      </c>
      <c r="AU20" s="32" t="b">
        <f t="shared" si="8"/>
        <v>0</v>
      </c>
      <c r="AV20" s="32" t="b">
        <f t="shared" si="8"/>
        <v>0</v>
      </c>
      <c r="AW20" s="32" t="b">
        <f t="shared" si="8"/>
        <v>0</v>
      </c>
      <c r="AX20" s="32" t="b">
        <f t="shared" si="8"/>
        <v>0</v>
      </c>
      <c r="AY20" s="32" t="b">
        <f t="shared" si="8"/>
        <v>0</v>
      </c>
      <c r="AZ20" s="32" t="b">
        <f t="shared" si="8"/>
        <v>0</v>
      </c>
      <c r="BA20" s="32" t="b">
        <f t="shared" si="8"/>
        <v>0</v>
      </c>
      <c r="BB20" s="32" t="b">
        <f t="shared" si="8"/>
        <v>0</v>
      </c>
      <c r="BC20" s="32" t="b">
        <f t="shared" si="8"/>
        <v>0</v>
      </c>
      <c r="BD20" s="32" t="b">
        <f t="shared" si="8"/>
        <v>0</v>
      </c>
      <c r="BE20" s="33">
        <f t="shared" ref="BE20:BE29" si="9">SUM(AS20:BD20)</f>
        <v>168.75</v>
      </c>
      <c r="BG20" s="8">
        <f t="shared" ref="BG20:BG29" si="10">IF(L20=0,0,$AO20+$BE20)</f>
        <v>778.75</v>
      </c>
      <c r="BH20" s="10">
        <f t="shared" ref="BH20:BH29" si="11">$AP20</f>
        <v>385</v>
      </c>
      <c r="BI20" s="10">
        <f t="shared" ref="BI20:BI29" si="12">AM20</f>
        <v>0</v>
      </c>
      <c r="BK20" s="8">
        <f t="shared" ref="BK20:BM29" si="13">ROUNDDOWN(BG20,-2)</f>
        <v>700</v>
      </c>
      <c r="BL20" s="10">
        <f t="shared" si="13"/>
        <v>300</v>
      </c>
      <c r="BM20" s="10">
        <f t="shared" si="13"/>
        <v>0</v>
      </c>
      <c r="BO20" s="8">
        <f>IF($K20&lt;&gt;"",0,IF($J20&lt;&gt;"",BK20/2,BK20))</f>
        <v>700</v>
      </c>
      <c r="BP20" s="8">
        <f>IF($K20&lt;&gt;"",0,IF($J20&lt;&gt;"",BL20/2,BL20))</f>
        <v>300</v>
      </c>
      <c r="BQ20" s="8">
        <f>IF($K20&lt;&gt;"",0,IF($J20&lt;&gt;"",BM20/2,BM20))</f>
        <v>0</v>
      </c>
      <c r="BR20" s="8">
        <f>SUM(BO20:BQ20)</f>
        <v>1000</v>
      </c>
      <c r="BT20" s="8">
        <f>IF(BO20=0,0,IF(BO$30=C$9,BO20,INT(C$9*BO20/BO$30)))</f>
        <v>588</v>
      </c>
      <c r="BU20" s="8">
        <f>IF(BP20=0,0,IF(BP$30=D$9,BP20,INT(D$9*BP20/BP$30)))</f>
        <v>300</v>
      </c>
      <c r="BV20" s="8">
        <f>IF(BQ20=0,0,IF(BQ$30=E$9,BQ20,INT(E$9*BQ20/BQ$30)))</f>
        <v>0</v>
      </c>
      <c r="BW20" s="58"/>
      <c r="BX20" s="84">
        <f>IF(BT20=0,0,IF($BT$30=$C$9,BT20,INT(BT20-($BT$30-$C$9))))</f>
        <v>589</v>
      </c>
      <c r="BY20" s="85">
        <f>IF(BU20=0,0,IF($BU$30=$D$9,BU20,INT(BU20-($BU$30-$D$9))))</f>
        <v>300</v>
      </c>
      <c r="BZ20" s="86">
        <f>IF(BV20=0,0,IF($BV$30=$E$9,BV20,INT(BV20-($BV$30-$E$9))))</f>
        <v>0</v>
      </c>
      <c r="CA20" s="87">
        <f>SUM(BX20:BZ20)</f>
        <v>889</v>
      </c>
      <c r="CC20" s="6" t="s">
        <v>57</v>
      </c>
      <c r="CD20" s="121" t="s">
        <v>34</v>
      </c>
      <c r="CE20" s="122"/>
      <c r="CF20" s="122"/>
      <c r="CG20" s="123"/>
      <c r="CH20" s="6" t="str" cm="1">
        <f t="array" ref="CH20">IF(CJ20="○","",IF(AND(($C$20:$H$20)="",SUM($C$21:$H$29)&gt;0),"○",""))</f>
        <v/>
      </c>
      <c r="CI20" s="6" t="str">
        <f>IF(CH20&lt;&gt;"","［加入者は№1から順に入力してください(料)］","")</f>
        <v/>
      </c>
      <c r="CJ20" s="6"/>
    </row>
    <row r="21" spans="1:88" x14ac:dyDescent="0.45">
      <c r="A21" s="17">
        <v>2</v>
      </c>
      <c r="B21" s="67" t="s">
        <v>110</v>
      </c>
      <c r="C21" s="16">
        <v>0</v>
      </c>
      <c r="D21" s="15">
        <v>0</v>
      </c>
      <c r="E21" s="25">
        <v>0</v>
      </c>
      <c r="F21" s="16">
        <v>24400</v>
      </c>
      <c r="G21" s="15">
        <v>15400</v>
      </c>
      <c r="H21" s="25"/>
      <c r="I21" s="59"/>
      <c r="J21" s="59"/>
      <c r="K21" s="63"/>
      <c r="L21" s="1">
        <f t="shared" si="0"/>
        <v>7320</v>
      </c>
      <c r="M21" s="1">
        <f t="shared" si="0"/>
        <v>4620</v>
      </c>
      <c r="N21" s="1">
        <f t="shared" si="1"/>
        <v>0</v>
      </c>
      <c r="O21">
        <f t="shared" ref="O21:O29" si="14">COUNTIF($C21:$H21,"&gt;0")</f>
        <v>2</v>
      </c>
      <c r="Q21" s="40" t="s">
        <v>113</v>
      </c>
      <c r="R21" s="41" t="s">
        <v>113</v>
      </c>
      <c r="S21" s="41" t="s">
        <v>113</v>
      </c>
      <c r="T21" s="41" t="s">
        <v>113</v>
      </c>
      <c r="U21" s="41" t="s">
        <v>113</v>
      </c>
      <c r="V21" s="41" t="s">
        <v>113</v>
      </c>
      <c r="W21" s="41" t="s">
        <v>113</v>
      </c>
      <c r="X21" s="41" t="s">
        <v>113</v>
      </c>
      <c r="Y21" s="41" t="s">
        <v>113</v>
      </c>
      <c r="Z21" s="41" t="s">
        <v>113</v>
      </c>
      <c r="AA21" s="41" t="s">
        <v>113</v>
      </c>
      <c r="AB21" s="69" t="s">
        <v>113</v>
      </c>
      <c r="AC21" s="6">
        <f t="shared" ref="AC21:AC29" si="15">COUNTA($Q21:$AB21)</f>
        <v>12</v>
      </c>
      <c r="AD21" s="6">
        <f t="shared" si="2"/>
        <v>0</v>
      </c>
      <c r="AE21">
        <f t="shared" ref="AE21:AE29" si="16">COUNTA(Q21:AB21)</f>
        <v>12</v>
      </c>
      <c r="AF21">
        <f t="shared" ref="AF21:AF29" si="17">COUNTIF($Q21:$AB21,$AF$19)</f>
        <v>12</v>
      </c>
      <c r="AG21">
        <f t="shared" ref="AG21:AG29" si="18">COUNTIF($Q21:$AB21,$AG$19)</f>
        <v>0</v>
      </c>
      <c r="AH21">
        <f t="shared" ref="AH21:AH29" si="19">COUNTIF($Q21:$AB21,$AH$19)</f>
        <v>0</v>
      </c>
      <c r="AI21">
        <f t="shared" ref="AI21:AI29" si="20">COUNTIF($Q21:$AB21,$AI$19)</f>
        <v>0</v>
      </c>
      <c r="AJ21" s="3"/>
      <c r="AK21" s="8">
        <f t="shared" si="3"/>
        <v>7320</v>
      </c>
      <c r="AL21" s="8">
        <f t="shared" si="4"/>
        <v>4620</v>
      </c>
      <c r="AM21" s="8">
        <f t="shared" si="4"/>
        <v>0</v>
      </c>
      <c r="AO21" s="8">
        <f t="shared" si="5"/>
        <v>7320</v>
      </c>
      <c r="AP21" s="8">
        <f t="shared" si="6"/>
        <v>4620</v>
      </c>
      <c r="AQ21" s="8">
        <f t="shared" si="7"/>
        <v>0</v>
      </c>
      <c r="AS21" s="32">
        <f t="shared" si="8"/>
        <v>168.75</v>
      </c>
      <c r="AT21" s="32">
        <f t="shared" si="8"/>
        <v>337.5</v>
      </c>
      <c r="AU21" s="32">
        <f t="shared" si="8"/>
        <v>337.5</v>
      </c>
      <c r="AV21" s="32">
        <f t="shared" si="8"/>
        <v>337.5</v>
      </c>
      <c r="AW21" s="32">
        <f t="shared" si="8"/>
        <v>337.5</v>
      </c>
      <c r="AX21" s="32">
        <f t="shared" si="8"/>
        <v>337.5</v>
      </c>
      <c r="AY21" s="32">
        <f t="shared" si="8"/>
        <v>337.5</v>
      </c>
      <c r="AZ21" s="32">
        <f t="shared" si="8"/>
        <v>337.5</v>
      </c>
      <c r="BA21" s="32">
        <f t="shared" si="8"/>
        <v>337.5</v>
      </c>
      <c r="BB21" s="32">
        <f t="shared" si="8"/>
        <v>337.5</v>
      </c>
      <c r="BC21" s="32">
        <f t="shared" si="8"/>
        <v>337.5</v>
      </c>
      <c r="BD21" s="32">
        <f t="shared" si="8"/>
        <v>337.5</v>
      </c>
      <c r="BE21" s="33">
        <f t="shared" si="9"/>
        <v>3881.25</v>
      </c>
      <c r="BG21" s="8">
        <f t="shared" si="10"/>
        <v>11201.25</v>
      </c>
      <c r="BH21" s="10">
        <f t="shared" si="11"/>
        <v>4620</v>
      </c>
      <c r="BI21" s="10">
        <f t="shared" si="12"/>
        <v>0</v>
      </c>
      <c r="BK21" s="8">
        <f t="shared" si="13"/>
        <v>11200</v>
      </c>
      <c r="BL21" s="10">
        <f t="shared" si="13"/>
        <v>4600</v>
      </c>
      <c r="BM21" s="10">
        <f t="shared" si="13"/>
        <v>0</v>
      </c>
      <c r="BO21" s="8">
        <f t="shared" ref="BO21:BQ29" si="21">IF($K21&lt;&gt;"",0,IF($J21&lt;&gt;"",BK21/2,BK21))</f>
        <v>11200</v>
      </c>
      <c r="BP21" s="8">
        <f t="shared" si="21"/>
        <v>4600</v>
      </c>
      <c r="BQ21" s="8">
        <f t="shared" si="21"/>
        <v>0</v>
      </c>
      <c r="BR21" s="8">
        <f t="shared" ref="BR21:BR30" si="22">SUM(BO21:BQ21)</f>
        <v>15800</v>
      </c>
      <c r="BT21" s="8">
        <f t="shared" ref="BT21:BT29" si="23">IF(BO21=0,0,IF($BO$30=$C$9,BO21,INT($C$9*BO21/BO$30)))</f>
        <v>9411</v>
      </c>
      <c r="BU21" s="8">
        <f t="shared" ref="BU21:BV29" si="24">IF(BP21=0,0,IF(BP$30=D$9,BP21,INT(D$9*BP21/BP$30)))</f>
        <v>4600</v>
      </c>
      <c r="BV21" s="8">
        <f t="shared" si="24"/>
        <v>0</v>
      </c>
      <c r="BW21" s="58"/>
      <c r="BX21" s="12">
        <f t="shared" ref="BX21:BY29" si="25">BT21</f>
        <v>9411</v>
      </c>
      <c r="BY21" s="8">
        <f t="shared" si="25"/>
        <v>4600</v>
      </c>
      <c r="BZ21" s="13">
        <f t="shared" ref="BZ21:BZ29" si="26">IF(BV21=0,0,IF($BV$30=$E$9,BV21,IF($BZ$20=0,INT(BV21-($BV$30-$E$9)),BV21)))</f>
        <v>0</v>
      </c>
      <c r="CA21" s="76">
        <f t="shared" ref="CA21:CA29" si="27">SUM(BX21:BZ21)</f>
        <v>14011</v>
      </c>
      <c r="CC21" s="6" t="s">
        <v>58</v>
      </c>
      <c r="CD21" s="121" t="s">
        <v>59</v>
      </c>
      <c r="CE21" s="122"/>
      <c r="CF21" s="122"/>
      <c r="CG21" s="123"/>
      <c r="CH21" s="6" t="str">
        <f>IF(CJ21="○","",IF(AND($AE$20=0,SUM($AE$21:$AE$29)&gt;0),"○",""))</f>
        <v/>
      </c>
      <c r="CI21" s="6" t="str">
        <f>IF(CH21&lt;&gt;"","［加入者は№1から順に入力してください(月)］","")</f>
        <v/>
      </c>
      <c r="CJ21" s="6"/>
    </row>
    <row r="22" spans="1:88" x14ac:dyDescent="0.45">
      <c r="A22" s="17">
        <v>3</v>
      </c>
      <c r="B22" s="67"/>
      <c r="C22" s="16"/>
      <c r="D22" s="15"/>
      <c r="E22" s="25"/>
      <c r="F22" s="16"/>
      <c r="G22" s="15"/>
      <c r="H22" s="25"/>
      <c r="I22" s="59"/>
      <c r="J22" s="59"/>
      <c r="K22" s="63"/>
      <c r="L22" s="1">
        <f>SUM(C22,IF($C$11="",F22*IF($I22&lt;&gt;"",0.5,1),F22*IF($I22&lt;&gt;"",0.5,1)*(10-$C$11)/10))*IF($J22&lt;&gt;"",0.5,1)</f>
        <v>0</v>
      </c>
      <c r="M22" s="1">
        <f>SUM(D22,IF($C$11="",G22*IF($I22&lt;&gt;"",0.5,1),G22*IF($I22&lt;&gt;"",0.5,1)*(10-$C$11)/10))*IF($J22&lt;&gt;"",0.5,1)</f>
        <v>0</v>
      </c>
      <c r="N22" s="1">
        <f t="shared" si="1"/>
        <v>0</v>
      </c>
      <c r="O22">
        <f t="shared" si="14"/>
        <v>0</v>
      </c>
      <c r="Q22" s="40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69"/>
      <c r="AC22" s="6">
        <f t="shared" si="15"/>
        <v>0</v>
      </c>
      <c r="AD22" s="6">
        <f>SUM(AG22,AI22)</f>
        <v>0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0</v>
      </c>
      <c r="AI22">
        <f t="shared" si="20"/>
        <v>0</v>
      </c>
      <c r="AJ22" s="3"/>
      <c r="AK22" s="8">
        <f t="shared" si="3"/>
        <v>0</v>
      </c>
      <c r="AL22" s="8">
        <f t="shared" si="4"/>
        <v>0</v>
      </c>
      <c r="AM22" s="8">
        <f t="shared" si="4"/>
        <v>0</v>
      </c>
      <c r="AO22" s="8">
        <f t="shared" si="5"/>
        <v>0</v>
      </c>
      <c r="AP22" s="8">
        <f t="shared" si="6"/>
        <v>0</v>
      </c>
      <c r="AQ22" s="8">
        <f t="shared" si="7"/>
        <v>0</v>
      </c>
      <c r="AS22" s="32" t="b">
        <f t="shared" si="8"/>
        <v>0</v>
      </c>
      <c r="AT22" s="32" t="b">
        <f t="shared" si="8"/>
        <v>0</v>
      </c>
      <c r="AU22" s="32" t="b">
        <f t="shared" si="8"/>
        <v>0</v>
      </c>
      <c r="AV22" s="32" t="b">
        <f t="shared" si="8"/>
        <v>0</v>
      </c>
      <c r="AW22" s="32" t="b">
        <f t="shared" si="8"/>
        <v>0</v>
      </c>
      <c r="AX22" s="32" t="b">
        <f t="shared" si="8"/>
        <v>0</v>
      </c>
      <c r="AY22" s="32" t="b">
        <f t="shared" si="8"/>
        <v>0</v>
      </c>
      <c r="AZ22" s="32" t="b">
        <f t="shared" si="8"/>
        <v>0</v>
      </c>
      <c r="BA22" s="32" t="b">
        <f t="shared" si="8"/>
        <v>0</v>
      </c>
      <c r="BB22" s="32" t="b">
        <f t="shared" si="8"/>
        <v>0</v>
      </c>
      <c r="BC22" s="32" t="b">
        <f t="shared" si="8"/>
        <v>0</v>
      </c>
      <c r="BD22" s="32" t="b">
        <f t="shared" si="8"/>
        <v>0</v>
      </c>
      <c r="BE22" s="33">
        <f t="shared" si="9"/>
        <v>0</v>
      </c>
      <c r="BG22" s="8">
        <f t="shared" si="10"/>
        <v>0</v>
      </c>
      <c r="BH22" s="10">
        <f t="shared" si="11"/>
        <v>0</v>
      </c>
      <c r="BI22" s="10">
        <f t="shared" si="12"/>
        <v>0</v>
      </c>
      <c r="BK22" s="8">
        <f t="shared" si="13"/>
        <v>0</v>
      </c>
      <c r="BL22" s="10">
        <f t="shared" si="13"/>
        <v>0</v>
      </c>
      <c r="BM22" s="10">
        <f t="shared" si="13"/>
        <v>0</v>
      </c>
      <c r="BO22" s="8">
        <f t="shared" si="21"/>
        <v>0</v>
      </c>
      <c r="BP22" s="8">
        <f t="shared" si="21"/>
        <v>0</v>
      </c>
      <c r="BQ22" s="8">
        <f t="shared" si="21"/>
        <v>0</v>
      </c>
      <c r="BR22" s="8">
        <f t="shared" si="22"/>
        <v>0</v>
      </c>
      <c r="BT22" s="8">
        <f t="shared" si="23"/>
        <v>0</v>
      </c>
      <c r="BU22" s="8">
        <f t="shared" si="24"/>
        <v>0</v>
      </c>
      <c r="BV22" s="8">
        <f t="shared" si="24"/>
        <v>0</v>
      </c>
      <c r="BW22" s="58"/>
      <c r="BX22" s="12">
        <f t="shared" si="25"/>
        <v>0</v>
      </c>
      <c r="BY22" s="8">
        <f t="shared" si="25"/>
        <v>0</v>
      </c>
      <c r="BZ22" s="13">
        <f t="shared" si="26"/>
        <v>0</v>
      </c>
      <c r="CA22" s="76">
        <f t="shared" si="27"/>
        <v>0</v>
      </c>
      <c r="CC22" s="6" t="s">
        <v>37</v>
      </c>
      <c r="CD22" s="121" t="s">
        <v>44</v>
      </c>
      <c r="CE22" s="122"/>
      <c r="CF22" s="122"/>
      <c r="CG22" s="123"/>
      <c r="CH22" s="6" t="str">
        <f>IF(CJ22="○","",IF(OR($O$30=1,$AE$30=1),"○",""))</f>
        <v/>
      </c>
      <c r="CI22" s="6" t="str">
        <f>IF(CH22&lt;&gt;"","［加入者が1名しか入力されていません］","")</f>
        <v/>
      </c>
      <c r="CJ22" s="6"/>
    </row>
    <row r="23" spans="1:88" x14ac:dyDescent="0.45">
      <c r="A23" s="17">
        <v>4</v>
      </c>
      <c r="B23" s="67"/>
      <c r="C23" s="16"/>
      <c r="D23" s="15"/>
      <c r="E23" s="25"/>
      <c r="F23" s="16"/>
      <c r="G23" s="15"/>
      <c r="H23" s="25"/>
      <c r="I23" s="59"/>
      <c r="J23" s="59"/>
      <c r="K23" s="63"/>
      <c r="L23" s="1">
        <f t="shared" ref="L23:M29" si="28">SUM(C23,IF($C$11="",F23*IF($I23&lt;&gt;"",0.5,1),F23*IF($I23&lt;&gt;"",0.5,1)*(10-$C$11)/10))*IF($J23&lt;&gt;"",0.5,1)</f>
        <v>0</v>
      </c>
      <c r="M23" s="1">
        <f t="shared" si="28"/>
        <v>0</v>
      </c>
      <c r="N23" s="1">
        <f t="shared" si="1"/>
        <v>0</v>
      </c>
      <c r="O23">
        <f t="shared" si="14"/>
        <v>0</v>
      </c>
      <c r="Q23" s="40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69"/>
      <c r="AC23" s="6">
        <f t="shared" si="15"/>
        <v>0</v>
      </c>
      <c r="AD23" s="6">
        <f t="shared" ref="AD23:AD29" si="29">SUM(AG23,AI23)</f>
        <v>0</v>
      </c>
      <c r="AE23">
        <f t="shared" si="16"/>
        <v>0</v>
      </c>
      <c r="AF23">
        <f t="shared" si="17"/>
        <v>0</v>
      </c>
      <c r="AG23">
        <f t="shared" si="18"/>
        <v>0</v>
      </c>
      <c r="AH23">
        <f t="shared" si="19"/>
        <v>0</v>
      </c>
      <c r="AI23">
        <f t="shared" si="20"/>
        <v>0</v>
      </c>
      <c r="AJ23" s="3"/>
      <c r="AK23" s="8">
        <f t="shared" si="3"/>
        <v>0</v>
      </c>
      <c r="AL23" s="8">
        <f t="shared" si="4"/>
        <v>0</v>
      </c>
      <c r="AM23" s="8">
        <f t="shared" si="4"/>
        <v>0</v>
      </c>
      <c r="AO23" s="8">
        <f t="shared" si="5"/>
        <v>0</v>
      </c>
      <c r="AP23" s="8">
        <f t="shared" si="6"/>
        <v>0</v>
      </c>
      <c r="AQ23" s="8">
        <f t="shared" si="7"/>
        <v>0</v>
      </c>
      <c r="AS23" s="32" t="b">
        <f t="shared" si="8"/>
        <v>0</v>
      </c>
      <c r="AT23" s="32" t="b">
        <f t="shared" si="8"/>
        <v>0</v>
      </c>
      <c r="AU23" s="32" t="b">
        <f t="shared" si="8"/>
        <v>0</v>
      </c>
      <c r="AV23" s="32" t="b">
        <f t="shared" si="8"/>
        <v>0</v>
      </c>
      <c r="AW23" s="32" t="b">
        <f t="shared" si="8"/>
        <v>0</v>
      </c>
      <c r="AX23" s="32" t="b">
        <f t="shared" si="8"/>
        <v>0</v>
      </c>
      <c r="AY23" s="32" t="b">
        <f t="shared" si="8"/>
        <v>0</v>
      </c>
      <c r="AZ23" s="32" t="b">
        <f t="shared" si="8"/>
        <v>0</v>
      </c>
      <c r="BA23" s="32" t="b">
        <f t="shared" si="8"/>
        <v>0</v>
      </c>
      <c r="BB23" s="32" t="b">
        <f t="shared" si="8"/>
        <v>0</v>
      </c>
      <c r="BC23" s="32" t="b">
        <f t="shared" si="8"/>
        <v>0</v>
      </c>
      <c r="BD23" s="32" t="b">
        <f t="shared" si="8"/>
        <v>0</v>
      </c>
      <c r="BE23" s="33">
        <f t="shared" si="9"/>
        <v>0</v>
      </c>
      <c r="BG23" s="8">
        <f t="shared" si="10"/>
        <v>0</v>
      </c>
      <c r="BH23" s="10">
        <f t="shared" si="11"/>
        <v>0</v>
      </c>
      <c r="BI23" s="10">
        <f t="shared" si="12"/>
        <v>0</v>
      </c>
      <c r="BK23" s="8">
        <f t="shared" si="13"/>
        <v>0</v>
      </c>
      <c r="BL23" s="10">
        <f t="shared" si="13"/>
        <v>0</v>
      </c>
      <c r="BM23" s="10">
        <f t="shared" si="13"/>
        <v>0</v>
      </c>
      <c r="BO23" s="8">
        <f t="shared" si="21"/>
        <v>0</v>
      </c>
      <c r="BP23" s="8">
        <f t="shared" si="21"/>
        <v>0</v>
      </c>
      <c r="BQ23" s="8">
        <f t="shared" si="21"/>
        <v>0</v>
      </c>
      <c r="BR23" s="8">
        <f t="shared" si="22"/>
        <v>0</v>
      </c>
      <c r="BT23" s="8">
        <f t="shared" si="23"/>
        <v>0</v>
      </c>
      <c r="BU23" s="8">
        <f t="shared" si="24"/>
        <v>0</v>
      </c>
      <c r="BV23" s="8">
        <f t="shared" si="24"/>
        <v>0</v>
      </c>
      <c r="BW23" s="58"/>
      <c r="BX23" s="12">
        <f t="shared" si="25"/>
        <v>0</v>
      </c>
      <c r="BY23" s="8">
        <f t="shared" si="25"/>
        <v>0</v>
      </c>
      <c r="BZ23" s="13">
        <f t="shared" si="26"/>
        <v>0</v>
      </c>
      <c r="CA23" s="76">
        <f t="shared" si="27"/>
        <v>0</v>
      </c>
      <c r="CC23" s="6" t="s">
        <v>38</v>
      </c>
      <c r="CD23" s="121" t="s">
        <v>40</v>
      </c>
      <c r="CE23" s="122"/>
      <c r="CF23" s="122"/>
      <c r="CG23" s="123"/>
      <c r="CH23" s="6" t="str">
        <f>IF(CJ23="○","",IF(OR(AND(COUNTA($C$20:$H$20)&lt;&gt;0,COUNTA($Q$20:$AB$20)=0),AND(COUNTA($C$21:$H$21)&lt;&gt;0,COUNTA($Q$21:$AB$21)=0),AND(COUNTA($C$22:$H$22)&lt;&gt;0,COUNTA($Q$22:$AB$22)=0),AND(COUNTA($C$23:$H$23)&lt;&gt;0,COUNTA($Q$23:$AB$23)=0),AND(COUNTA($C$24:$H$24)&lt;&gt;0,COUNTA($Q$24:$AB$24)=0),AND(COUNTA($C$25:$H$25)&lt;&gt;0,COUNTA($Q$25:$AB$25)=0),AND(COUNTA($C$26:$H$26)&lt;&gt;0,COUNTA($Q$26:$AB$26)=0),AND(COUNTA($C$27:$H$27)&lt;&gt;0,COUNTA($Q$27:$AB$27)=0),AND(COUNTA($C$28:$H$28)&lt;&gt;0,COUNTA($Q$28:$AB$28)=0),AND(COUNTA($C$29:$H$29)&lt;&gt;0,COUNTA($Q$29:$AB$29)=0),),"○",""))</f>
        <v/>
      </c>
      <c r="CI23" s="6" t="str">
        <f>IF(CH23&lt;&gt;"","［加入月数(個人別)が入力されていない加入者がいます］","")</f>
        <v/>
      </c>
      <c r="CJ23" s="6"/>
    </row>
    <row r="24" spans="1:88" x14ac:dyDescent="0.45">
      <c r="A24" s="17">
        <v>5</v>
      </c>
      <c r="B24" s="67"/>
      <c r="C24" s="16"/>
      <c r="D24" s="15"/>
      <c r="E24" s="25"/>
      <c r="F24" s="16"/>
      <c r="G24" s="15"/>
      <c r="H24" s="25"/>
      <c r="I24" s="59"/>
      <c r="J24" s="59"/>
      <c r="K24" s="63"/>
      <c r="L24" s="1">
        <f t="shared" si="28"/>
        <v>0</v>
      </c>
      <c r="M24" s="1">
        <f t="shared" si="28"/>
        <v>0</v>
      </c>
      <c r="N24" s="1">
        <f t="shared" si="1"/>
        <v>0</v>
      </c>
      <c r="O24">
        <f t="shared" si="14"/>
        <v>0</v>
      </c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69"/>
      <c r="AC24" s="6">
        <f t="shared" si="15"/>
        <v>0</v>
      </c>
      <c r="AD24" s="6">
        <f t="shared" si="29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  <c r="AI24">
        <f t="shared" si="20"/>
        <v>0</v>
      </c>
      <c r="AJ24" s="3"/>
      <c r="AK24" s="8">
        <f t="shared" si="3"/>
        <v>0</v>
      </c>
      <c r="AL24" s="8">
        <f t="shared" si="4"/>
        <v>0</v>
      </c>
      <c r="AM24" s="8">
        <f t="shared" si="4"/>
        <v>0</v>
      </c>
      <c r="AO24" s="8">
        <f t="shared" si="5"/>
        <v>0</v>
      </c>
      <c r="AP24" s="8">
        <f t="shared" si="6"/>
        <v>0</v>
      </c>
      <c r="AQ24" s="8">
        <f t="shared" si="7"/>
        <v>0</v>
      </c>
      <c r="AS24" s="32" t="b">
        <f t="shared" si="8"/>
        <v>0</v>
      </c>
      <c r="AT24" s="32" t="b">
        <f t="shared" si="8"/>
        <v>0</v>
      </c>
      <c r="AU24" s="32" t="b">
        <f t="shared" si="8"/>
        <v>0</v>
      </c>
      <c r="AV24" s="32" t="b">
        <f t="shared" si="8"/>
        <v>0</v>
      </c>
      <c r="AW24" s="32" t="b">
        <f t="shared" si="8"/>
        <v>0</v>
      </c>
      <c r="AX24" s="32" t="b">
        <f t="shared" si="8"/>
        <v>0</v>
      </c>
      <c r="AY24" s="32" t="b">
        <f t="shared" si="8"/>
        <v>0</v>
      </c>
      <c r="AZ24" s="32" t="b">
        <f t="shared" si="8"/>
        <v>0</v>
      </c>
      <c r="BA24" s="32" t="b">
        <f t="shared" si="8"/>
        <v>0</v>
      </c>
      <c r="BB24" s="32" t="b">
        <f t="shared" si="8"/>
        <v>0</v>
      </c>
      <c r="BC24" s="32" t="b">
        <f t="shared" si="8"/>
        <v>0</v>
      </c>
      <c r="BD24" s="32" t="b">
        <f t="shared" si="8"/>
        <v>0</v>
      </c>
      <c r="BE24" s="33">
        <f t="shared" si="9"/>
        <v>0</v>
      </c>
      <c r="BG24" s="8">
        <f t="shared" si="10"/>
        <v>0</v>
      </c>
      <c r="BH24" s="10">
        <f t="shared" si="11"/>
        <v>0</v>
      </c>
      <c r="BI24" s="10">
        <f t="shared" si="12"/>
        <v>0</v>
      </c>
      <c r="BK24" s="8">
        <f t="shared" si="13"/>
        <v>0</v>
      </c>
      <c r="BL24" s="10">
        <f t="shared" si="13"/>
        <v>0</v>
      </c>
      <c r="BM24" s="10">
        <f t="shared" si="13"/>
        <v>0</v>
      </c>
      <c r="BO24" s="8">
        <f t="shared" si="21"/>
        <v>0</v>
      </c>
      <c r="BP24" s="8">
        <f t="shared" si="21"/>
        <v>0</v>
      </c>
      <c r="BQ24" s="8">
        <f t="shared" si="21"/>
        <v>0</v>
      </c>
      <c r="BR24" s="8">
        <f t="shared" si="22"/>
        <v>0</v>
      </c>
      <c r="BT24" s="8">
        <f t="shared" si="23"/>
        <v>0</v>
      </c>
      <c r="BU24" s="8">
        <f t="shared" si="24"/>
        <v>0</v>
      </c>
      <c r="BV24" s="8">
        <f t="shared" si="24"/>
        <v>0</v>
      </c>
      <c r="BW24" s="58"/>
      <c r="BX24" s="12">
        <f t="shared" si="25"/>
        <v>0</v>
      </c>
      <c r="BY24" s="8">
        <f t="shared" si="25"/>
        <v>0</v>
      </c>
      <c r="BZ24" s="13">
        <f t="shared" si="26"/>
        <v>0</v>
      </c>
      <c r="CA24" s="76">
        <f t="shared" si="27"/>
        <v>0</v>
      </c>
      <c r="CC24" s="6" t="s">
        <v>41</v>
      </c>
      <c r="CD24" s="121" t="s">
        <v>48</v>
      </c>
      <c r="CE24" s="122"/>
      <c r="CF24" s="122"/>
      <c r="CG24" s="123"/>
      <c r="CH24" s="6" t="str" cm="1">
        <f t="array" ref="CH24">IF(CJ24="○","",IF(OR(AND($C$20:$H$20="",COUNTA($Q$20:$AB$20)&lt;&gt;0),AND($C$21:$H$21="",COUNTA($Q$21:$AB$21)&lt;&gt;0),AND($C$22:$H$22="",COUNTA($Q$22:$AB$22)&lt;&gt;0),AND($C$23:$H$23="",COUNTA($Q$23:$AB$23)&lt;&gt;0),AND($C$24:$H$24="",COUNTA($Q$24:$AB$24)&lt;&gt;0),AND($C$25:$H$25="",COUNTA($Q$25:$AB$25)&lt;&gt;0),AND($C$26:$H$26="",COUNTA($Q$26:$AB$26)&lt;&gt;0),AND($C$27:$H$27="",COUNTA($Q$27:$AB$27)&lt;&gt;0),AND($C$28:$H$28="",COUNTA($Q$28:$AB$28)&lt;&gt;0),AND($C$29:$H$29="",COUNTA($Q$29:$AB$29)&lt;&gt;0)),"○",""))</f>
        <v/>
      </c>
      <c r="CI24" s="6" t="str">
        <f>IF(CH24&lt;&gt;"","［保険料が入力されていない加入者がいます］","")</f>
        <v/>
      </c>
      <c r="CJ24" s="6"/>
    </row>
    <row r="25" spans="1:88" x14ac:dyDescent="0.45">
      <c r="A25" s="17">
        <v>6</v>
      </c>
      <c r="B25" s="67"/>
      <c r="C25" s="16"/>
      <c r="D25" s="15"/>
      <c r="E25" s="25"/>
      <c r="F25" s="16"/>
      <c r="G25" s="15"/>
      <c r="H25" s="25"/>
      <c r="I25" s="59"/>
      <c r="J25" s="59"/>
      <c r="K25" s="63"/>
      <c r="L25" s="1">
        <f t="shared" si="28"/>
        <v>0</v>
      </c>
      <c r="M25" s="1">
        <f t="shared" si="28"/>
        <v>0</v>
      </c>
      <c r="N25" s="1">
        <f t="shared" si="1"/>
        <v>0</v>
      </c>
      <c r="O25">
        <f t="shared" si="14"/>
        <v>0</v>
      </c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69"/>
      <c r="AC25" s="6">
        <f t="shared" si="15"/>
        <v>0</v>
      </c>
      <c r="AD25" s="6">
        <f t="shared" si="29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  <c r="AI25">
        <f t="shared" si="20"/>
        <v>0</v>
      </c>
      <c r="AJ25" s="3"/>
      <c r="AK25" s="8">
        <f t="shared" si="3"/>
        <v>0</v>
      </c>
      <c r="AL25" s="8">
        <f t="shared" si="4"/>
        <v>0</v>
      </c>
      <c r="AM25" s="8">
        <f t="shared" si="4"/>
        <v>0</v>
      </c>
      <c r="AO25" s="8">
        <f t="shared" si="5"/>
        <v>0</v>
      </c>
      <c r="AP25" s="8">
        <f t="shared" si="6"/>
        <v>0</v>
      </c>
      <c r="AQ25" s="8">
        <f t="shared" si="7"/>
        <v>0</v>
      </c>
      <c r="AS25" s="32" t="b">
        <f t="shared" si="8"/>
        <v>0</v>
      </c>
      <c r="AT25" s="32" t="b">
        <f t="shared" si="8"/>
        <v>0</v>
      </c>
      <c r="AU25" s="32" t="b">
        <f t="shared" si="8"/>
        <v>0</v>
      </c>
      <c r="AV25" s="32" t="b">
        <f t="shared" si="8"/>
        <v>0</v>
      </c>
      <c r="AW25" s="32" t="b">
        <f t="shared" si="8"/>
        <v>0</v>
      </c>
      <c r="AX25" s="32" t="b">
        <f t="shared" si="8"/>
        <v>0</v>
      </c>
      <c r="AY25" s="32" t="b">
        <f t="shared" si="8"/>
        <v>0</v>
      </c>
      <c r="AZ25" s="32" t="b">
        <f t="shared" si="8"/>
        <v>0</v>
      </c>
      <c r="BA25" s="32" t="b">
        <f t="shared" si="8"/>
        <v>0</v>
      </c>
      <c r="BB25" s="32" t="b">
        <f t="shared" si="8"/>
        <v>0</v>
      </c>
      <c r="BC25" s="32" t="b">
        <f t="shared" si="8"/>
        <v>0</v>
      </c>
      <c r="BD25" s="32" t="b">
        <f t="shared" si="8"/>
        <v>0</v>
      </c>
      <c r="BE25" s="33">
        <f t="shared" si="9"/>
        <v>0</v>
      </c>
      <c r="BG25" s="8">
        <f t="shared" si="10"/>
        <v>0</v>
      </c>
      <c r="BH25" s="10">
        <f t="shared" si="11"/>
        <v>0</v>
      </c>
      <c r="BI25" s="10">
        <f t="shared" si="12"/>
        <v>0</v>
      </c>
      <c r="BK25" s="8">
        <f t="shared" si="13"/>
        <v>0</v>
      </c>
      <c r="BL25" s="10">
        <f t="shared" si="13"/>
        <v>0</v>
      </c>
      <c r="BM25" s="10">
        <f t="shared" si="13"/>
        <v>0</v>
      </c>
      <c r="BO25" s="8">
        <f t="shared" si="21"/>
        <v>0</v>
      </c>
      <c r="BP25" s="8">
        <f t="shared" si="21"/>
        <v>0</v>
      </c>
      <c r="BQ25" s="8">
        <f t="shared" si="21"/>
        <v>0</v>
      </c>
      <c r="BR25" s="8">
        <f t="shared" si="22"/>
        <v>0</v>
      </c>
      <c r="BT25" s="8">
        <f t="shared" si="23"/>
        <v>0</v>
      </c>
      <c r="BU25" s="8">
        <f t="shared" si="24"/>
        <v>0</v>
      </c>
      <c r="BV25" s="8">
        <f t="shared" si="24"/>
        <v>0</v>
      </c>
      <c r="BW25" s="58"/>
      <c r="BX25" s="12">
        <f t="shared" si="25"/>
        <v>0</v>
      </c>
      <c r="BY25" s="8">
        <f t="shared" si="25"/>
        <v>0</v>
      </c>
      <c r="BZ25" s="13">
        <f t="shared" si="26"/>
        <v>0</v>
      </c>
      <c r="CA25" s="76">
        <f t="shared" si="27"/>
        <v>0</v>
      </c>
      <c r="CC25" s="6" t="s">
        <v>42</v>
      </c>
      <c r="CD25" s="121" t="s">
        <v>83</v>
      </c>
      <c r="CE25" s="122"/>
      <c r="CF25" s="122"/>
      <c r="CG25" s="123"/>
      <c r="CH25" s="6" t="str">
        <f>IF(CJ25="○","",IF(COUNTIF($CA$20:$CA$29,"&gt;0")=1,"○",""))</f>
        <v/>
      </c>
      <c r="CI25" s="6" t="str">
        <f>IF(CH25&lt;&gt;"","［保険料が1人にしか賦課されていません］","")</f>
        <v/>
      </c>
      <c r="CJ25" s="6"/>
    </row>
    <row r="26" spans="1:88" x14ac:dyDescent="0.45">
      <c r="A26" s="17">
        <v>7</v>
      </c>
      <c r="B26" s="67"/>
      <c r="C26" s="16"/>
      <c r="D26" s="15"/>
      <c r="E26" s="25"/>
      <c r="F26" s="16"/>
      <c r="G26" s="15"/>
      <c r="H26" s="25"/>
      <c r="I26" s="59"/>
      <c r="J26" s="59"/>
      <c r="K26" s="63"/>
      <c r="L26" s="1">
        <f t="shared" si="28"/>
        <v>0</v>
      </c>
      <c r="M26" s="1">
        <f t="shared" si="28"/>
        <v>0</v>
      </c>
      <c r="N26" s="1">
        <f t="shared" si="1"/>
        <v>0</v>
      </c>
      <c r="O26">
        <f t="shared" si="14"/>
        <v>0</v>
      </c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69"/>
      <c r="AC26" s="6">
        <f t="shared" si="15"/>
        <v>0</v>
      </c>
      <c r="AD26" s="6">
        <f t="shared" si="29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  <c r="AI26">
        <f t="shared" si="20"/>
        <v>0</v>
      </c>
      <c r="AJ26" s="3"/>
      <c r="AK26" s="8">
        <f t="shared" si="3"/>
        <v>0</v>
      </c>
      <c r="AL26" s="8">
        <f t="shared" si="4"/>
        <v>0</v>
      </c>
      <c r="AM26" s="8">
        <f t="shared" si="4"/>
        <v>0</v>
      </c>
      <c r="AO26" s="8">
        <f t="shared" si="5"/>
        <v>0</v>
      </c>
      <c r="AP26" s="8">
        <f t="shared" si="6"/>
        <v>0</v>
      </c>
      <c r="AQ26" s="8">
        <f t="shared" si="7"/>
        <v>0</v>
      </c>
      <c r="AS26" s="32" t="b">
        <f t="shared" si="8"/>
        <v>0</v>
      </c>
      <c r="AT26" s="32" t="b">
        <f t="shared" si="8"/>
        <v>0</v>
      </c>
      <c r="AU26" s="32" t="b">
        <f t="shared" si="8"/>
        <v>0</v>
      </c>
      <c r="AV26" s="32" t="b">
        <f t="shared" si="8"/>
        <v>0</v>
      </c>
      <c r="AW26" s="32" t="b">
        <f t="shared" si="8"/>
        <v>0</v>
      </c>
      <c r="AX26" s="32" t="b">
        <f t="shared" si="8"/>
        <v>0</v>
      </c>
      <c r="AY26" s="32" t="b">
        <f t="shared" si="8"/>
        <v>0</v>
      </c>
      <c r="AZ26" s="32" t="b">
        <f t="shared" si="8"/>
        <v>0</v>
      </c>
      <c r="BA26" s="32" t="b">
        <f t="shared" si="8"/>
        <v>0</v>
      </c>
      <c r="BB26" s="32" t="b">
        <f t="shared" si="8"/>
        <v>0</v>
      </c>
      <c r="BC26" s="32" t="b">
        <f t="shared" si="8"/>
        <v>0</v>
      </c>
      <c r="BD26" s="32" t="b">
        <f t="shared" si="8"/>
        <v>0</v>
      </c>
      <c r="BE26" s="33">
        <f t="shared" si="9"/>
        <v>0</v>
      </c>
      <c r="BG26" s="8">
        <f t="shared" si="10"/>
        <v>0</v>
      </c>
      <c r="BH26" s="10">
        <f t="shared" si="11"/>
        <v>0</v>
      </c>
      <c r="BI26" s="10">
        <f t="shared" si="12"/>
        <v>0</v>
      </c>
      <c r="BK26" s="8">
        <f t="shared" si="13"/>
        <v>0</v>
      </c>
      <c r="BL26" s="10">
        <f t="shared" si="13"/>
        <v>0</v>
      </c>
      <c r="BM26" s="10">
        <f t="shared" si="13"/>
        <v>0</v>
      </c>
      <c r="BO26" s="8">
        <f t="shared" si="21"/>
        <v>0</v>
      </c>
      <c r="BP26" s="8">
        <f t="shared" si="21"/>
        <v>0</v>
      </c>
      <c r="BQ26" s="8">
        <f t="shared" si="21"/>
        <v>0</v>
      </c>
      <c r="BR26" s="8">
        <f t="shared" si="22"/>
        <v>0</v>
      </c>
      <c r="BT26" s="8">
        <f t="shared" si="23"/>
        <v>0</v>
      </c>
      <c r="BU26" s="8">
        <f t="shared" si="24"/>
        <v>0</v>
      </c>
      <c r="BV26" s="8">
        <f t="shared" si="24"/>
        <v>0</v>
      </c>
      <c r="BW26" s="58"/>
      <c r="BX26" s="12">
        <f t="shared" si="25"/>
        <v>0</v>
      </c>
      <c r="BY26" s="8">
        <f t="shared" si="25"/>
        <v>0</v>
      </c>
      <c r="BZ26" s="13">
        <f t="shared" si="26"/>
        <v>0</v>
      </c>
      <c r="CA26" s="76">
        <f t="shared" si="27"/>
        <v>0</v>
      </c>
      <c r="CC26" s="6" t="s">
        <v>43</v>
      </c>
      <c r="CD26" s="121" t="s">
        <v>52</v>
      </c>
      <c r="CE26" s="122"/>
      <c r="CF26" s="122"/>
      <c r="CG26" s="123"/>
      <c r="CH26" s="6" t="str">
        <f>IF(CJ26="○","",IF(OR(AND($E$20&gt;0,$H$20=0),AND($E$21&gt;0,$H$21=0),AND($E$22&gt;0,$H$22=0),AND($E$23&gt;0,$H$23=0),AND($E$24&gt;0,$H$24=0),AND($E$25&gt;0,$H$25=0),AND($E$26&gt;0,$H$26=0),AND($E$27&gt;0,$H$27=0),AND($E$28&gt;0,$H$28=0),AND($E$29&gt;0,$H$29=0)),"○",""))</f>
        <v/>
      </c>
      <c r="CI26" s="6" t="str">
        <f>IF(CH26&lt;&gt;"","［所得割額または均等割額の介護分に誤りがあります］","")</f>
        <v/>
      </c>
      <c r="CJ26" s="6"/>
    </row>
    <row r="27" spans="1:88" x14ac:dyDescent="0.45">
      <c r="A27" s="17">
        <v>8</v>
      </c>
      <c r="B27" s="67"/>
      <c r="C27" s="16"/>
      <c r="D27" s="15"/>
      <c r="E27" s="25"/>
      <c r="F27" s="16"/>
      <c r="G27" s="15"/>
      <c r="H27" s="25"/>
      <c r="I27" s="59"/>
      <c r="J27" s="59"/>
      <c r="K27" s="63"/>
      <c r="L27" s="1">
        <f t="shared" si="28"/>
        <v>0</v>
      </c>
      <c r="M27" s="1">
        <f t="shared" si="28"/>
        <v>0</v>
      </c>
      <c r="N27" s="1">
        <f t="shared" si="1"/>
        <v>0</v>
      </c>
      <c r="O27">
        <f t="shared" si="14"/>
        <v>0</v>
      </c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69"/>
      <c r="AC27" s="6">
        <f t="shared" si="15"/>
        <v>0</v>
      </c>
      <c r="AD27" s="6">
        <f t="shared" si="29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  <c r="AI27">
        <f t="shared" si="20"/>
        <v>0</v>
      </c>
      <c r="AJ27" s="3"/>
      <c r="AK27" s="8">
        <f t="shared" si="3"/>
        <v>0</v>
      </c>
      <c r="AL27" s="8">
        <f t="shared" si="4"/>
        <v>0</v>
      </c>
      <c r="AM27" s="8">
        <f t="shared" si="4"/>
        <v>0</v>
      </c>
      <c r="AO27" s="8">
        <f t="shared" si="5"/>
        <v>0</v>
      </c>
      <c r="AP27" s="8">
        <f t="shared" si="6"/>
        <v>0</v>
      </c>
      <c r="AQ27" s="8">
        <f t="shared" si="7"/>
        <v>0</v>
      </c>
      <c r="AS27" s="32" t="b">
        <f t="shared" si="8"/>
        <v>0</v>
      </c>
      <c r="AT27" s="32" t="b">
        <f t="shared" si="8"/>
        <v>0</v>
      </c>
      <c r="AU27" s="32" t="b">
        <f t="shared" si="8"/>
        <v>0</v>
      </c>
      <c r="AV27" s="32" t="b">
        <f t="shared" si="8"/>
        <v>0</v>
      </c>
      <c r="AW27" s="32" t="b">
        <f t="shared" si="8"/>
        <v>0</v>
      </c>
      <c r="AX27" s="32" t="b">
        <f t="shared" si="8"/>
        <v>0</v>
      </c>
      <c r="AY27" s="32" t="b">
        <f t="shared" si="8"/>
        <v>0</v>
      </c>
      <c r="AZ27" s="32" t="b">
        <f t="shared" si="8"/>
        <v>0</v>
      </c>
      <c r="BA27" s="32" t="b">
        <f t="shared" si="8"/>
        <v>0</v>
      </c>
      <c r="BB27" s="32" t="b">
        <f t="shared" si="8"/>
        <v>0</v>
      </c>
      <c r="BC27" s="32" t="b">
        <f t="shared" si="8"/>
        <v>0</v>
      </c>
      <c r="BD27" s="32" t="b">
        <f t="shared" si="8"/>
        <v>0</v>
      </c>
      <c r="BE27" s="33">
        <f t="shared" si="9"/>
        <v>0</v>
      </c>
      <c r="BG27" s="8">
        <f t="shared" si="10"/>
        <v>0</v>
      </c>
      <c r="BH27" s="10">
        <f t="shared" si="11"/>
        <v>0</v>
      </c>
      <c r="BI27" s="10">
        <f t="shared" si="12"/>
        <v>0</v>
      </c>
      <c r="BK27" s="8">
        <f t="shared" si="13"/>
        <v>0</v>
      </c>
      <c r="BL27" s="10">
        <f t="shared" si="13"/>
        <v>0</v>
      </c>
      <c r="BM27" s="10">
        <f t="shared" si="13"/>
        <v>0</v>
      </c>
      <c r="BO27" s="8">
        <f t="shared" si="21"/>
        <v>0</v>
      </c>
      <c r="BP27" s="8">
        <f t="shared" si="21"/>
        <v>0</v>
      </c>
      <c r="BQ27" s="8">
        <f t="shared" si="21"/>
        <v>0</v>
      </c>
      <c r="BR27" s="8">
        <f t="shared" si="22"/>
        <v>0</v>
      </c>
      <c r="BT27" s="8">
        <f t="shared" si="23"/>
        <v>0</v>
      </c>
      <c r="BU27" s="8">
        <f t="shared" si="24"/>
        <v>0</v>
      </c>
      <c r="BV27" s="8">
        <f t="shared" si="24"/>
        <v>0</v>
      </c>
      <c r="BW27" s="58"/>
      <c r="BX27" s="12">
        <f t="shared" si="25"/>
        <v>0</v>
      </c>
      <c r="BY27" s="8">
        <f t="shared" si="25"/>
        <v>0</v>
      </c>
      <c r="BZ27" s="13">
        <f t="shared" si="26"/>
        <v>0</v>
      </c>
      <c r="CA27" s="76">
        <f t="shared" si="27"/>
        <v>0</v>
      </c>
      <c r="CC27" s="6" t="s">
        <v>47</v>
      </c>
      <c r="CD27" s="121" t="s">
        <v>56</v>
      </c>
      <c r="CE27" s="122"/>
      <c r="CF27" s="122"/>
      <c r="CG27" s="123"/>
      <c r="CH27" s="6" t="str">
        <f>IF(CJ27="○","",IF(OR(AND($H$20&gt;0,SUM($AI$20,$AG$20)=0),AND($H$21&gt;0,SUM($AI$21,$AG$21)=0),AND($H$22&gt;0,SUM($AI$22,$AG$22)=0),AND($H$23&gt;0,SUM($AI$23,$AG$23)=0),AND($H$24&gt;0,SUM($AI$24,$AG$24)=0),AND($H$25&gt;0,SUM($AI$25,$AG$25)=0),AND($H$26&gt;0,SUM($AI$26,$AG$26)=0),AND($H$27&gt;0,SUM($AI$27,$AG$27)=0),AND($H$28&gt;0,SUM($AI$28,$AG$28)=0),AND($H$29&gt;0,SUM($AI$29,$AG$29)=0)),"○",""))</f>
        <v/>
      </c>
      <c r="CI27" s="6" t="str">
        <f>IF(CH27&lt;&gt;"","［均等割額(介護分)と加入月数(個人別)の内容(◆)が一致しません］","")</f>
        <v/>
      </c>
      <c r="CJ27" s="6"/>
    </row>
    <row r="28" spans="1:88" x14ac:dyDescent="0.45">
      <c r="A28" s="17">
        <v>9</v>
      </c>
      <c r="B28" s="67"/>
      <c r="C28" s="16"/>
      <c r="D28" s="15"/>
      <c r="E28" s="25"/>
      <c r="F28" s="16"/>
      <c r="G28" s="15"/>
      <c r="H28" s="25"/>
      <c r="I28" s="59"/>
      <c r="J28" s="59"/>
      <c r="K28" s="63"/>
      <c r="L28" s="1">
        <f t="shared" si="28"/>
        <v>0</v>
      </c>
      <c r="M28" s="1">
        <f t="shared" si="28"/>
        <v>0</v>
      </c>
      <c r="N28" s="1">
        <f t="shared" si="1"/>
        <v>0</v>
      </c>
      <c r="O28">
        <f t="shared" si="14"/>
        <v>0</v>
      </c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69"/>
      <c r="AC28" s="6">
        <f t="shared" si="15"/>
        <v>0</v>
      </c>
      <c r="AD28" s="6">
        <f t="shared" si="29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  <c r="AI28">
        <f t="shared" si="20"/>
        <v>0</v>
      </c>
      <c r="AJ28" s="3"/>
      <c r="AK28" s="8">
        <f t="shared" si="3"/>
        <v>0</v>
      </c>
      <c r="AL28" s="8">
        <f t="shared" si="4"/>
        <v>0</v>
      </c>
      <c r="AM28" s="8">
        <f t="shared" si="4"/>
        <v>0</v>
      </c>
      <c r="AO28" s="8">
        <f t="shared" si="5"/>
        <v>0</v>
      </c>
      <c r="AP28" s="8">
        <f t="shared" si="6"/>
        <v>0</v>
      </c>
      <c r="AQ28" s="8">
        <f t="shared" si="7"/>
        <v>0</v>
      </c>
      <c r="AS28" s="32" t="b">
        <f t="shared" si="8"/>
        <v>0</v>
      </c>
      <c r="AT28" s="32" t="b">
        <f t="shared" si="8"/>
        <v>0</v>
      </c>
      <c r="AU28" s="32" t="b">
        <f t="shared" si="8"/>
        <v>0</v>
      </c>
      <c r="AV28" s="32" t="b">
        <f t="shared" si="8"/>
        <v>0</v>
      </c>
      <c r="AW28" s="32" t="b">
        <f t="shared" si="8"/>
        <v>0</v>
      </c>
      <c r="AX28" s="32" t="b">
        <f t="shared" si="8"/>
        <v>0</v>
      </c>
      <c r="AY28" s="32" t="b">
        <f t="shared" si="8"/>
        <v>0</v>
      </c>
      <c r="AZ28" s="32" t="b">
        <f t="shared" si="8"/>
        <v>0</v>
      </c>
      <c r="BA28" s="32" t="b">
        <f t="shared" si="8"/>
        <v>0</v>
      </c>
      <c r="BB28" s="32" t="b">
        <f t="shared" si="8"/>
        <v>0</v>
      </c>
      <c r="BC28" s="32" t="b">
        <f t="shared" si="8"/>
        <v>0</v>
      </c>
      <c r="BD28" s="32" t="b">
        <f t="shared" si="8"/>
        <v>0</v>
      </c>
      <c r="BE28" s="33">
        <f t="shared" si="9"/>
        <v>0</v>
      </c>
      <c r="BG28" s="8">
        <f t="shared" si="10"/>
        <v>0</v>
      </c>
      <c r="BH28" s="10">
        <f t="shared" si="11"/>
        <v>0</v>
      </c>
      <c r="BI28" s="10">
        <f t="shared" si="12"/>
        <v>0</v>
      </c>
      <c r="BK28" s="8">
        <f t="shared" si="13"/>
        <v>0</v>
      </c>
      <c r="BL28" s="10">
        <f t="shared" si="13"/>
        <v>0</v>
      </c>
      <c r="BM28" s="10">
        <f t="shared" si="13"/>
        <v>0</v>
      </c>
      <c r="BO28" s="8">
        <f t="shared" si="21"/>
        <v>0</v>
      </c>
      <c r="BP28" s="8">
        <f t="shared" si="21"/>
        <v>0</v>
      </c>
      <c r="BQ28" s="8">
        <f t="shared" si="21"/>
        <v>0</v>
      </c>
      <c r="BR28" s="8">
        <f t="shared" si="22"/>
        <v>0</v>
      </c>
      <c r="BT28" s="8">
        <f t="shared" si="23"/>
        <v>0</v>
      </c>
      <c r="BU28" s="8">
        <f t="shared" si="24"/>
        <v>0</v>
      </c>
      <c r="BV28" s="8">
        <f t="shared" si="24"/>
        <v>0</v>
      </c>
      <c r="BW28" s="58"/>
      <c r="BX28" s="12">
        <f t="shared" si="25"/>
        <v>0</v>
      </c>
      <c r="BY28" s="8">
        <f t="shared" si="25"/>
        <v>0</v>
      </c>
      <c r="BZ28" s="13">
        <f t="shared" si="26"/>
        <v>0</v>
      </c>
      <c r="CA28" s="76">
        <f t="shared" si="27"/>
        <v>0</v>
      </c>
      <c r="CC28" s="6" t="s">
        <v>53</v>
      </c>
      <c r="CD28" s="121" t="s">
        <v>45</v>
      </c>
      <c r="CE28" s="122"/>
      <c r="CF28" s="122"/>
      <c r="CG28" s="123"/>
      <c r="CH28" s="6" t="str">
        <f>IF(CJ28="○","",IF(AND(SUM($H$20:$H$29)=0,COUNTIF($Q$20:$AB$29,OR("◆","◆産"))&gt;0),"○",""))</f>
        <v/>
      </c>
      <c r="CI28" s="6" t="str">
        <f>IF(CH28&lt;&gt;"","［加入月数(個人別)に介護分の該当者(◆)が入力されていますが、保険料(均等割額)に介護分が入力されていません］","")</f>
        <v/>
      </c>
      <c r="CJ28" s="6"/>
    </row>
    <row r="29" spans="1:88" ht="18.600000000000001" thickBot="1" x14ac:dyDescent="0.5">
      <c r="A29" s="17">
        <v>10</v>
      </c>
      <c r="B29" s="67"/>
      <c r="C29" s="29"/>
      <c r="D29" s="26"/>
      <c r="E29" s="27"/>
      <c r="F29" s="29"/>
      <c r="G29" s="26"/>
      <c r="H29" s="27"/>
      <c r="I29" s="64"/>
      <c r="J29" s="65"/>
      <c r="K29" s="66"/>
      <c r="L29" s="1">
        <f t="shared" si="28"/>
        <v>0</v>
      </c>
      <c r="M29" s="1">
        <f t="shared" si="28"/>
        <v>0</v>
      </c>
      <c r="N29" s="1">
        <f t="shared" si="1"/>
        <v>0</v>
      </c>
      <c r="O29">
        <f t="shared" si="14"/>
        <v>0</v>
      </c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70"/>
      <c r="AC29" s="6">
        <f t="shared" si="15"/>
        <v>0</v>
      </c>
      <c r="AD29" s="6">
        <f t="shared" si="29"/>
        <v>0</v>
      </c>
      <c r="AE29">
        <f t="shared" si="16"/>
        <v>0</v>
      </c>
      <c r="AF29">
        <f t="shared" si="17"/>
        <v>0</v>
      </c>
      <c r="AG29">
        <f t="shared" si="18"/>
        <v>0</v>
      </c>
      <c r="AH29">
        <f t="shared" si="19"/>
        <v>0</v>
      </c>
      <c r="AI29">
        <f t="shared" si="20"/>
        <v>0</v>
      </c>
      <c r="AJ29" s="3"/>
      <c r="AK29" s="8">
        <f t="shared" si="3"/>
        <v>0</v>
      </c>
      <c r="AL29" s="8">
        <f t="shared" si="4"/>
        <v>0</v>
      </c>
      <c r="AM29" s="8">
        <f t="shared" si="4"/>
        <v>0</v>
      </c>
      <c r="AO29" s="8">
        <f t="shared" si="5"/>
        <v>0</v>
      </c>
      <c r="AP29" s="8">
        <f t="shared" si="6"/>
        <v>0</v>
      </c>
      <c r="AQ29" s="8">
        <f t="shared" si="7"/>
        <v>0</v>
      </c>
      <c r="AS29" s="32" t="b">
        <f t="shared" si="8"/>
        <v>0</v>
      </c>
      <c r="AT29" s="32" t="b">
        <f t="shared" si="8"/>
        <v>0</v>
      </c>
      <c r="AU29" s="32" t="b">
        <f t="shared" si="8"/>
        <v>0</v>
      </c>
      <c r="AV29" s="32" t="b">
        <f t="shared" si="8"/>
        <v>0</v>
      </c>
      <c r="AW29" s="32" t="b">
        <f t="shared" si="8"/>
        <v>0</v>
      </c>
      <c r="AX29" s="32" t="b">
        <f t="shared" si="8"/>
        <v>0</v>
      </c>
      <c r="AY29" s="32" t="b">
        <f t="shared" si="8"/>
        <v>0</v>
      </c>
      <c r="AZ29" s="32" t="b">
        <f t="shared" si="8"/>
        <v>0</v>
      </c>
      <c r="BA29" s="32" t="b">
        <f t="shared" si="8"/>
        <v>0</v>
      </c>
      <c r="BB29" s="32" t="b">
        <f t="shared" si="8"/>
        <v>0</v>
      </c>
      <c r="BC29" s="32" t="b">
        <f t="shared" si="8"/>
        <v>0</v>
      </c>
      <c r="BD29" s="32" t="b">
        <f t="shared" si="8"/>
        <v>0</v>
      </c>
      <c r="BE29" s="33">
        <f t="shared" si="9"/>
        <v>0</v>
      </c>
      <c r="BG29" s="8">
        <f t="shared" si="10"/>
        <v>0</v>
      </c>
      <c r="BH29" s="10">
        <f t="shared" si="11"/>
        <v>0</v>
      </c>
      <c r="BI29" s="10">
        <f t="shared" si="12"/>
        <v>0</v>
      </c>
      <c r="BK29" s="8">
        <f t="shared" si="13"/>
        <v>0</v>
      </c>
      <c r="BL29" s="10">
        <f t="shared" si="13"/>
        <v>0</v>
      </c>
      <c r="BM29" s="10">
        <f t="shared" si="13"/>
        <v>0</v>
      </c>
      <c r="BO29" s="8">
        <f t="shared" si="21"/>
        <v>0</v>
      </c>
      <c r="BP29" s="8">
        <f t="shared" si="21"/>
        <v>0</v>
      </c>
      <c r="BQ29" s="8">
        <f t="shared" si="21"/>
        <v>0</v>
      </c>
      <c r="BR29" s="8">
        <f t="shared" si="22"/>
        <v>0</v>
      </c>
      <c r="BT29" s="8">
        <f t="shared" si="23"/>
        <v>0</v>
      </c>
      <c r="BU29" s="8">
        <f t="shared" si="24"/>
        <v>0</v>
      </c>
      <c r="BV29" s="8">
        <f t="shared" si="24"/>
        <v>0</v>
      </c>
      <c r="BW29" s="58"/>
      <c r="BX29" s="77">
        <f t="shared" si="25"/>
        <v>0</v>
      </c>
      <c r="BY29" s="78">
        <f t="shared" si="25"/>
        <v>0</v>
      </c>
      <c r="BZ29" s="79">
        <f t="shared" si="26"/>
        <v>0</v>
      </c>
      <c r="CA29" s="80">
        <f t="shared" si="27"/>
        <v>0</v>
      </c>
      <c r="CC29" s="6" t="s">
        <v>80</v>
      </c>
      <c r="CD29" s="121" t="s">
        <v>39</v>
      </c>
      <c r="CE29" s="122"/>
      <c r="CF29" s="122"/>
      <c r="CG29" s="123"/>
      <c r="CH29" s="6" t="str">
        <f>IF(CJ29="○","",IF(COUNTIF($BX$20:$CA$29,"&lt;0")&gt;0,"○",""))</f>
        <v/>
      </c>
      <c r="CI29" s="6" t="str">
        <f>IF(CH29&lt;&gt;"","［入力した内容に誤りがあるか､未入力の箇所があります］","")</f>
        <v/>
      </c>
      <c r="CJ29" s="6"/>
    </row>
    <row r="30" spans="1:88" ht="19.2" customHeight="1" thickTop="1" thickBot="1" x14ac:dyDescent="0.5">
      <c r="C30" s="137" t="s">
        <v>104</v>
      </c>
      <c r="D30" s="137"/>
      <c r="E30" s="137"/>
      <c r="F30" s="137"/>
      <c r="G30" s="137"/>
      <c r="H30" s="137"/>
      <c r="I30" s="137"/>
      <c r="J30" s="137"/>
      <c r="K30" s="137"/>
      <c r="L30" s="2"/>
      <c r="M30" s="2"/>
      <c r="N30" s="2"/>
      <c r="O30">
        <f>COUNTIF($O$20:$O$29,"&gt;0")</f>
        <v>2</v>
      </c>
      <c r="Q30" s="139" t="s">
        <v>108</v>
      </c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E30" s="34">
        <f>COUNTIF(AE$20:AE$29,"&gt;0")</f>
        <v>2</v>
      </c>
      <c r="AF30" s="34">
        <f t="shared" ref="AF30:AI30" si="30">COUNTIF(AF$20:AF$29,"&gt;0")</f>
        <v>2</v>
      </c>
      <c r="AG30" s="34">
        <f t="shared" si="30"/>
        <v>0</v>
      </c>
      <c r="AH30" s="34">
        <f t="shared" si="30"/>
        <v>0</v>
      </c>
      <c r="AI30" s="34">
        <f t="shared" si="30"/>
        <v>0</v>
      </c>
      <c r="AK30" s="2"/>
      <c r="AL30" s="2"/>
      <c r="AM30" s="2"/>
      <c r="AO30" s="2"/>
      <c r="AP30" s="2"/>
      <c r="AQ30" s="2"/>
      <c r="AS30" s="37">
        <f>SUM(AS20:AS29)</f>
        <v>337.5</v>
      </c>
      <c r="AT30" s="37">
        <f t="shared" ref="AT30:BD30" si="31">SUM(AT20:AT29)</f>
        <v>337.5</v>
      </c>
      <c r="AU30" s="37">
        <f t="shared" si="31"/>
        <v>337.5</v>
      </c>
      <c r="AV30" s="37">
        <f t="shared" si="31"/>
        <v>337.5</v>
      </c>
      <c r="AW30" s="37">
        <f t="shared" si="31"/>
        <v>337.5</v>
      </c>
      <c r="AX30" s="37">
        <f t="shared" si="31"/>
        <v>337.5</v>
      </c>
      <c r="AY30" s="37">
        <f t="shared" si="31"/>
        <v>337.5</v>
      </c>
      <c r="AZ30" s="37">
        <f t="shared" si="31"/>
        <v>337.5</v>
      </c>
      <c r="BA30" s="37">
        <f t="shared" si="31"/>
        <v>337.5</v>
      </c>
      <c r="BB30" s="37">
        <f t="shared" si="31"/>
        <v>337.5</v>
      </c>
      <c r="BC30" s="37">
        <f t="shared" si="31"/>
        <v>337.5</v>
      </c>
      <c r="BD30" s="37">
        <f t="shared" si="31"/>
        <v>337.5</v>
      </c>
      <c r="BG30" s="2"/>
      <c r="BH30" s="2"/>
      <c r="BI30" s="2"/>
      <c r="BJ30" s="5" t="s">
        <v>5</v>
      </c>
      <c r="BK30" s="10">
        <f>SUM(BK20:BK29)</f>
        <v>11900</v>
      </c>
      <c r="BL30" s="10">
        <f t="shared" ref="BL30:BM30" si="32">SUM(BL20:BL29)</f>
        <v>4900</v>
      </c>
      <c r="BM30" s="10">
        <f t="shared" si="32"/>
        <v>0</v>
      </c>
      <c r="BN30" s="5" t="s">
        <v>5</v>
      </c>
      <c r="BO30" s="10">
        <f>SUM(BO20:BO29)</f>
        <v>11900</v>
      </c>
      <c r="BP30" s="10">
        <f t="shared" ref="BP30:BQ30" si="33">SUM(BP20:BP29)</f>
        <v>4900</v>
      </c>
      <c r="BQ30" s="10">
        <f t="shared" si="33"/>
        <v>0</v>
      </c>
      <c r="BR30" s="8">
        <f t="shared" si="22"/>
        <v>16800</v>
      </c>
      <c r="BS30" s="5" t="s">
        <v>5</v>
      </c>
      <c r="BT30" s="10">
        <f>SUM(BT20:BT29)</f>
        <v>9999</v>
      </c>
      <c r="BU30" s="10">
        <f t="shared" ref="BU30:BV30" si="34">SUM(BU20:BU29)</f>
        <v>4900</v>
      </c>
      <c r="BV30" s="10">
        <f t="shared" si="34"/>
        <v>0</v>
      </c>
      <c r="BW30" s="5" t="s">
        <v>5</v>
      </c>
      <c r="BX30" s="81">
        <f>SUM(BX20:BX29)</f>
        <v>10000</v>
      </c>
      <c r="BY30" s="82">
        <f t="shared" ref="BY30:BZ30" si="35">SUM(BY20:BY29)</f>
        <v>4900</v>
      </c>
      <c r="BZ30" s="83">
        <f t="shared" si="35"/>
        <v>0</v>
      </c>
      <c r="CA30" s="92">
        <f>SUM(BX30:BZ30)</f>
        <v>14900</v>
      </c>
      <c r="CC30" s="6" t="s">
        <v>82</v>
      </c>
      <c r="CD30" s="121" t="s">
        <v>100</v>
      </c>
      <c r="CE30" s="122"/>
      <c r="CF30" s="122"/>
      <c r="CG30" s="123"/>
      <c r="CH30" s="6" t="str">
        <f>IF(CJ29="○","",IF(OR(AND(J20&lt;&gt;"",K20&lt;&gt;""),AND(J21&lt;&gt;"",K21&lt;&gt;""),AND(J22&lt;&gt;"",K22&lt;&gt;""),AND(J23&lt;&gt;"",K23&lt;&gt;""),AND(J24&lt;&gt;"",K24&lt;&gt;""),AND(J25&lt;&gt;"",K25&lt;&gt;""),AND(J26&lt;&gt;"",K26&lt;&gt;""),AND(J27&lt;&gt;"",K27&lt;&gt;""),AND(J28&lt;&gt;"",K28&lt;&gt;""),AND(J29&lt;&gt;"",K29&lt;&gt;"")),"○",""))</f>
        <v/>
      </c>
      <c r="CI30" s="6" t="str">
        <f>IF(CH30&lt;&gt;"","［減額･軽減(震災1/2)と免除(震災)がどちらも入力されている人がいます］","")</f>
        <v/>
      </c>
      <c r="CJ30" s="6"/>
    </row>
    <row r="31" spans="1:88" x14ac:dyDescent="0.45">
      <c r="C31" s="138"/>
      <c r="D31" s="138"/>
      <c r="E31" s="138"/>
      <c r="F31" s="138"/>
      <c r="G31" s="138"/>
      <c r="H31" s="138"/>
      <c r="I31" s="138"/>
      <c r="J31" s="138"/>
      <c r="K31" s="138"/>
      <c r="L31" s="2"/>
      <c r="M31" s="2"/>
      <c r="N31" s="2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E31" s="34"/>
      <c r="AF31" s="34"/>
      <c r="AG31" s="34"/>
      <c r="AH31" s="34"/>
      <c r="AI31" s="34"/>
      <c r="AK31" s="2"/>
      <c r="AL31" s="2"/>
      <c r="AM31" s="2"/>
      <c r="AO31" s="2"/>
      <c r="AP31" s="2"/>
      <c r="AQ31" s="2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G31" s="2"/>
      <c r="BH31" s="2"/>
      <c r="BI31" s="2"/>
      <c r="BJ31" s="5"/>
      <c r="BK31" s="2"/>
      <c r="BL31" s="2"/>
      <c r="BM31" s="2"/>
      <c r="BN31" s="5"/>
      <c r="BO31" s="2"/>
      <c r="BP31" s="2"/>
      <c r="BQ31" s="2"/>
      <c r="BR31" s="2"/>
      <c r="BS31" s="5"/>
      <c r="BT31" s="94" t="s">
        <v>92</v>
      </c>
      <c r="BU31" s="2"/>
      <c r="BV31" s="2"/>
      <c r="BW31" s="5"/>
      <c r="BX31" s="2"/>
      <c r="BY31" s="2"/>
      <c r="BZ31" s="2"/>
      <c r="CC31" s="6" t="s">
        <v>101</v>
      </c>
      <c r="CD31" s="121" t="s">
        <v>102</v>
      </c>
      <c r="CE31" s="122"/>
      <c r="CF31" s="122"/>
      <c r="CG31" s="123"/>
      <c r="CH31" s="6" t="str">
        <f>IF(CJ30="○","",IF(OR(AND(OR(E20&gt;0,H20&lt;&gt;""),I20&lt;&gt;""),AND(OR(E21&gt;0,H21&lt;&gt;""),I21&lt;&gt;""),AND(OR(E22&gt;0,H22&lt;&gt;""),I22&lt;&gt;""),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),"○",""))</f>
        <v/>
      </c>
      <c r="CI31" s="6" t="str">
        <f>IF(CH31&lt;&gt;"","［保険料(介護)と未就学児軽減がどちらも入力されている人がいます］","")</f>
        <v/>
      </c>
      <c r="CJ31" s="6"/>
    </row>
    <row r="32" spans="1:88" x14ac:dyDescent="0.45">
      <c r="C32" s="138"/>
      <c r="D32" s="138"/>
      <c r="E32" s="138"/>
      <c r="F32" s="138"/>
      <c r="G32" s="138"/>
      <c r="H32" s="138"/>
      <c r="I32" s="138"/>
      <c r="J32" s="138"/>
      <c r="K32" s="138"/>
      <c r="L32" s="2"/>
      <c r="M32" s="2"/>
      <c r="N32" s="2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E32" s="34"/>
      <c r="AF32" s="34"/>
      <c r="AG32" s="34"/>
      <c r="AH32" s="34"/>
      <c r="AI32" s="34"/>
      <c r="AK32" s="2"/>
      <c r="AL32" s="2"/>
      <c r="AM32" s="2"/>
      <c r="AO32" s="2"/>
      <c r="AP32" s="2"/>
      <c r="AQ32" s="2"/>
      <c r="BG32" s="2"/>
      <c r="BH32" s="2"/>
      <c r="BI32" s="2"/>
      <c r="BJ32" s="5"/>
      <c r="BK32" s="2"/>
      <c r="BL32" s="2"/>
      <c r="BM32" s="2"/>
      <c r="BN32" s="5"/>
      <c r="BO32" s="2"/>
      <c r="BP32" s="2"/>
      <c r="BQ32" s="2"/>
      <c r="BR32" s="2"/>
      <c r="BS32" s="5"/>
      <c r="BT32" s="2"/>
      <c r="BU32" s="2"/>
      <c r="BV32" s="2"/>
      <c r="BW32" s="5"/>
      <c r="BX32" s="2"/>
      <c r="BY32" s="2"/>
      <c r="BZ32" s="2"/>
    </row>
    <row r="33" spans="3:88" x14ac:dyDescent="0.45">
      <c r="C33" s="138"/>
      <c r="D33" s="138"/>
      <c r="E33" s="138"/>
      <c r="F33" s="138"/>
      <c r="G33" s="138"/>
      <c r="H33" s="138"/>
      <c r="I33" s="138"/>
      <c r="J33" s="138"/>
      <c r="K33" s="138"/>
      <c r="L33" s="2"/>
      <c r="M33" s="2"/>
      <c r="N33" s="2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BK33" s="4" t="str">
        <f>IF(BK30=$C$9,"一致","不一致")</f>
        <v>不一致</v>
      </c>
      <c r="BL33" s="4" t="str">
        <f>IF(BL30=$D$9,"一致","不一致")</f>
        <v>一致</v>
      </c>
      <c r="BM33" s="4" t="str">
        <f>IF(BM30=$E$9,"一致","不一致")</f>
        <v>一致</v>
      </c>
      <c r="BO33" s="4" t="str">
        <f>IF(BO30=$C$9,"一致","不一致")</f>
        <v>不一致</v>
      </c>
      <c r="BP33" s="4" t="str">
        <f>IF(BP30=$D$9,"一致","不一致")</f>
        <v>一致</v>
      </c>
      <c r="BQ33" s="4" t="str">
        <f>IF(BQ30=$E$9,"一致","不一致")</f>
        <v>一致</v>
      </c>
      <c r="BR33" s="4"/>
      <c r="BT33" s="4" t="str">
        <f>IF(BT30=$C$9,"一致","不一致")</f>
        <v>不一致</v>
      </c>
      <c r="BU33" s="4" t="str">
        <f>IF(BU30=$D$9,"一致","不一致")</f>
        <v>一致</v>
      </c>
      <c r="BV33" s="4" t="str">
        <f>IF(BV30=$E$9,"一致","不一致")</f>
        <v>一致</v>
      </c>
      <c r="BX33" s="14"/>
      <c r="BY33" s="14"/>
      <c r="BZ33" s="14"/>
      <c r="CA33" s="5"/>
    </row>
    <row r="34" spans="3:88" x14ac:dyDescent="0.45">
      <c r="C34" s="138"/>
      <c r="D34" s="138"/>
      <c r="E34" s="138"/>
      <c r="F34" s="138"/>
      <c r="G34" s="138"/>
      <c r="H34" s="138"/>
      <c r="I34" s="138"/>
      <c r="J34" s="138"/>
      <c r="K34" s="138"/>
      <c r="L34" s="2"/>
      <c r="M34" s="2"/>
      <c r="N34" s="2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BK34" s="4"/>
      <c r="BL34" s="4"/>
      <c r="BM34" s="4"/>
      <c r="BO34" s="4"/>
      <c r="BP34" s="4"/>
      <c r="BQ34" s="4"/>
      <c r="BR34" s="4"/>
      <c r="BT34" s="4"/>
      <c r="BU34" s="4"/>
      <c r="BV34" s="4"/>
      <c r="BX34" s="14"/>
      <c r="BY34" s="14"/>
      <c r="BZ34" s="14"/>
      <c r="CA34" s="5"/>
    </row>
    <row r="35" spans="3:88" x14ac:dyDescent="0.45">
      <c r="C35" s="138"/>
      <c r="D35" s="138"/>
      <c r="E35" s="138"/>
      <c r="F35" s="138"/>
      <c r="G35" s="138"/>
      <c r="H35" s="138"/>
      <c r="I35" s="138"/>
      <c r="J35" s="138"/>
      <c r="K35" s="138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BK35" s="4"/>
      <c r="BL35" s="4"/>
      <c r="BM35" s="4"/>
      <c r="BO35" s="4"/>
      <c r="BP35" s="4"/>
      <c r="BQ35" s="4"/>
      <c r="BR35" s="4"/>
      <c r="BT35" s="4"/>
      <c r="BU35" s="4"/>
      <c r="BV35" s="4"/>
      <c r="BX35" s="14"/>
      <c r="BY35" s="14"/>
      <c r="BZ35" s="14"/>
      <c r="CA35" s="5"/>
    </row>
    <row r="36" spans="3:88" s="3" customFormat="1" x14ac:dyDescent="0.45">
      <c r="C36" s="138"/>
      <c r="D36" s="138"/>
      <c r="E36" s="138"/>
      <c r="F36" s="138"/>
      <c r="G36" s="138"/>
      <c r="H36" s="138"/>
      <c r="I36" s="138"/>
      <c r="J36" s="138"/>
      <c r="K36" s="138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BT36" s="93" t="s">
        <v>85</v>
      </c>
      <c r="CB36"/>
      <c r="CC36"/>
      <c r="CD36"/>
      <c r="CE36"/>
      <c r="CF36"/>
      <c r="CG36"/>
      <c r="CH36"/>
      <c r="CI36"/>
      <c r="CJ36"/>
    </row>
    <row r="37" spans="3:88" x14ac:dyDescent="0.45">
      <c r="C37" s="138"/>
      <c r="D37" s="138"/>
      <c r="E37" s="138"/>
      <c r="F37" s="138"/>
      <c r="G37" s="138"/>
      <c r="H37" s="138"/>
      <c r="I37" s="138"/>
      <c r="J37" s="138"/>
      <c r="K37" s="138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BT37" s="4" t="str">
        <f>IF(BX$30=C$9,"一致","不一致")</f>
        <v>一致</v>
      </c>
      <c r="BU37" s="4" t="str">
        <f>IF(BY$30=D$9,"一致","不一致")</f>
        <v>一致</v>
      </c>
      <c r="BV37" s="4" t="str">
        <f>IF(BZ$30=E$9,"一致","不一致")</f>
        <v>一致</v>
      </c>
      <c r="CG37" s="3"/>
      <c r="CH37" s="3"/>
      <c r="CI37" s="3"/>
      <c r="CJ37" s="3" t="s">
        <v>99</v>
      </c>
    </row>
    <row r="38" spans="3:88" x14ac:dyDescent="0.45">
      <c r="C38" s="108"/>
      <c r="D38" s="108"/>
      <c r="E38" s="108"/>
      <c r="F38" s="108"/>
      <c r="G38" s="108"/>
      <c r="H38" s="108"/>
      <c r="I38" s="108"/>
      <c r="J38" s="108"/>
      <c r="K38" s="108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3:88" x14ac:dyDescent="0.45">
      <c r="CB39" s="3"/>
      <c r="CF39" s="3"/>
    </row>
    <row r="40" spans="3:88" x14ac:dyDescent="0.45">
      <c r="CC40" s="3"/>
      <c r="CD40" s="3"/>
      <c r="CE40" s="3"/>
    </row>
  </sheetData>
  <sheetProtection algorithmName="SHA-512" hashValue="iWMnnBQRoG49IijJiNAR03p8bKDAubclCTFKVhzpEHHTSKWTn1znYTavS6cER5ZzYcbkoCLBJM+tu9dA+cGXTA==" saltValue="KEqsXjvd/vjCRnpBwkfV0w==" spinCount="100000" sheet="1" objects="1" scenarios="1" selectLockedCells="1"/>
  <mergeCells count="32">
    <mergeCell ref="C30:K37"/>
    <mergeCell ref="Q30:AB37"/>
    <mergeCell ref="CD30:CG30"/>
    <mergeCell ref="CD31:CG31"/>
    <mergeCell ref="CD24:CG24"/>
    <mergeCell ref="CD25:CG25"/>
    <mergeCell ref="CD26:CG26"/>
    <mergeCell ref="CD27:CG27"/>
    <mergeCell ref="CD28:CG28"/>
    <mergeCell ref="CD29:CG29"/>
    <mergeCell ref="CD18:CG18"/>
    <mergeCell ref="CD19:CG19"/>
    <mergeCell ref="CD20:CG20"/>
    <mergeCell ref="CD21:CG21"/>
    <mergeCell ref="CD22:CG22"/>
    <mergeCell ref="CD23:CG23"/>
    <mergeCell ref="W16:CA16"/>
    <mergeCell ref="A18:B18"/>
    <mergeCell ref="C18:E18"/>
    <mergeCell ref="F18:H18"/>
    <mergeCell ref="I18:J18"/>
    <mergeCell ref="Q18:AB18"/>
    <mergeCell ref="AC18:AD18"/>
    <mergeCell ref="BX18:CA18"/>
    <mergeCell ref="A8:B8"/>
    <mergeCell ref="W8:CA8"/>
    <mergeCell ref="CE8:CG8"/>
    <mergeCell ref="A9:B9"/>
    <mergeCell ref="W9:CA15"/>
    <mergeCell ref="A11:B11"/>
    <mergeCell ref="A13:B13"/>
    <mergeCell ref="A14:B14"/>
  </mergeCells>
  <phoneticPr fontId="2"/>
  <conditionalFormatting sqref="CA20:CA29">
    <cfRule type="cellIs" dxfId="1" priority="1" operator="greaterThan">
      <formula>0</formula>
    </cfRule>
  </conditionalFormatting>
  <conditionalFormatting sqref="CC19:CI31">
    <cfRule type="expression" dxfId="0" priority="2">
      <formula>$CJ19="○"</formula>
    </cfRule>
  </conditionalFormatting>
  <dataValidations count="9">
    <dataValidation type="list" imeMode="halfAlpha" allowBlank="1" showInputMessage="1" showErrorMessage="1" sqref="H20:H29" xr:uid="{00E73558-F121-4717-BFD0-7CA8D3F2D073}">
      <formula1>$CG$9</formula1>
    </dataValidation>
    <dataValidation type="list" allowBlank="1" showInputMessage="1" showErrorMessage="1" sqref="G20:G29" xr:uid="{C038A5AB-2794-4406-98E4-16647481FB27}">
      <formula1>$CF$9</formula1>
    </dataValidation>
    <dataValidation type="list" allowBlank="1" showInputMessage="1" showErrorMessage="1" sqref="F20:F29" xr:uid="{8B54EA0F-4F38-45E0-859B-6EF00B91BC89}">
      <formula1>$CE$9</formula1>
    </dataValidation>
    <dataValidation type="list" allowBlank="1" showInputMessage="1" showErrorMessage="1" sqref="A8:B8" xr:uid="{7B5E7DD1-FD34-4166-AF8E-EBF3D0499ACB}">
      <formula1>$CC$10:$CC$14</formula1>
    </dataValidation>
    <dataValidation type="list" imeMode="halfAlpha" allowBlank="1" showInputMessage="1" showErrorMessage="1" sqref="I20:K29" xr:uid="{D9928D18-02F5-4F31-8B03-2CE9105AEB26}">
      <formula1>"○"</formula1>
    </dataValidation>
    <dataValidation type="list" showInputMessage="1" showErrorMessage="1" sqref="Q20:AB29" xr:uid="{172104DF-50F8-4CF8-94CC-1C779228E20A}">
      <formula1>"○,◆,産,◆産"</formula1>
    </dataValidation>
    <dataValidation type="whole" imeMode="halfAlpha" allowBlank="1" showInputMessage="1" showErrorMessage="1" sqref="C20:E29 C9:E9" xr:uid="{EAB9258A-6BFA-42CB-AE8A-C3B97F67C2A2}">
      <formula1>0</formula1>
      <formula2>999999</formula2>
    </dataValidation>
    <dataValidation type="whole" allowBlank="1" showInputMessage="1" showErrorMessage="1" sqref="G14" xr:uid="{424C9D7A-ACDB-4D26-93DC-11B12CCAF7E8}">
      <formula1>0</formula1>
      <formula2>999999</formula2>
    </dataValidation>
    <dataValidation type="list" imeMode="halfAlpha" allowBlank="1" showInputMessage="1" showErrorMessage="1" sqref="C11" xr:uid="{33BFCEE2-1FD4-4EB2-BE93-618B464E3A03}">
      <formula1>",2,5,7"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7" orientation="landscape" cellComments="asDisplayed" r:id="rId1"/>
  <headerFooter>
    <oddHeader>&amp;C&amp;"-,太字"&amp;18国民健康保険料　賦課内訳計算シート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サンプル1</vt:lpstr>
      <vt:lpstr>サンプル2</vt:lpstr>
      <vt:lpstr>サンプル3</vt:lpstr>
      <vt:lpstr>サンプル1!Print_Area</vt:lpstr>
      <vt:lpstr>サンプル2!Print_Area</vt:lpstr>
      <vt:lpstr>サンプル3!Print_Area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米納　祥</dc:creator>
  <cp:lastModifiedBy>米納　祥</cp:lastModifiedBy>
  <cp:lastPrinted>2025-06-16T08:08:59Z</cp:lastPrinted>
  <dcterms:created xsi:type="dcterms:W3CDTF">2025-04-18T06:18:48Z</dcterms:created>
  <dcterms:modified xsi:type="dcterms:W3CDTF">2025-06-16T08:36:19Z</dcterms:modified>
</cp:coreProperties>
</file>